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Приложение 9" sheetId="2" r:id="rId1"/>
    <sheet name="Приложение №10" sheetId="4" r:id="rId2"/>
    <sheet name="Приложение №11" sheetId="5" r:id="rId3"/>
    <sheet name="Приложение №12" sheetId="6" r:id="rId4"/>
  </sheets>
  <calcPr calcId="124519"/>
</workbook>
</file>

<file path=xl/calcChain.xml><?xml version="1.0" encoding="utf-8"?>
<calcChain xmlns="http://schemas.openxmlformats.org/spreadsheetml/2006/main">
  <c r="J12" i="5"/>
  <c r="J13"/>
  <c r="J14"/>
  <c r="J15"/>
  <c r="J16"/>
  <c r="J17"/>
  <c r="J18"/>
  <c r="J19"/>
  <c r="J20"/>
  <c r="J21"/>
  <c r="J22"/>
  <c r="J11"/>
  <c r="G17"/>
  <c r="G12"/>
  <c r="G13"/>
  <c r="G14"/>
  <c r="G15"/>
  <c r="G16"/>
  <c r="G18"/>
  <c r="G19"/>
  <c r="G20"/>
  <c r="G21"/>
  <c r="G22"/>
  <c r="G11"/>
  <c r="D12"/>
  <c r="D13"/>
  <c r="D14"/>
  <c r="D15"/>
  <c r="D16"/>
  <c r="D17"/>
  <c r="D18"/>
  <c r="D19"/>
  <c r="D20"/>
  <c r="D21"/>
  <c r="D22"/>
  <c r="D11"/>
  <c r="J11" i="4"/>
  <c r="J12"/>
  <c r="J13"/>
  <c r="J14"/>
  <c r="J15"/>
  <c r="J16"/>
  <c r="J17"/>
  <c r="J18"/>
  <c r="J19"/>
  <c r="J20"/>
  <c r="J21"/>
  <c r="J10"/>
  <c r="G11"/>
  <c r="G12"/>
  <c r="G13"/>
  <c r="G14"/>
  <c r="G15"/>
  <c r="G16"/>
  <c r="G17"/>
  <c r="G18"/>
  <c r="G19"/>
  <c r="G20"/>
  <c r="G21"/>
  <c r="G10"/>
  <c r="D11"/>
  <c r="D12"/>
  <c r="D13"/>
  <c r="D14"/>
  <c r="D15"/>
  <c r="D16"/>
  <c r="D17"/>
  <c r="D18"/>
  <c r="D19"/>
  <c r="D20"/>
  <c r="D21"/>
  <c r="D10"/>
  <c r="I11" i="5"/>
  <c r="I19" s="1"/>
  <c r="F11"/>
  <c r="F18" s="1"/>
  <c r="C11"/>
  <c r="C19" s="1"/>
  <c r="C18"/>
  <c r="I18" i="4"/>
  <c r="I17"/>
  <c r="F18"/>
  <c r="F17"/>
  <c r="C18"/>
  <c r="C17"/>
  <c r="K16"/>
  <c r="K17"/>
  <c r="K19"/>
  <c r="K20"/>
  <c r="K21"/>
  <c r="H16"/>
  <c r="H19"/>
  <c r="H20"/>
  <c r="H21"/>
  <c r="E16"/>
  <c r="L16" s="1"/>
  <c r="E19"/>
  <c r="L19" s="1"/>
  <c r="E20"/>
  <c r="L20" s="1"/>
  <c r="E21"/>
  <c r="L21" s="1"/>
  <c r="I18" i="5" l="1"/>
  <c r="H18" i="4"/>
  <c r="K18"/>
  <c r="F19" i="5"/>
  <c r="H17" i="4"/>
  <c r="E18"/>
  <c r="E17"/>
  <c r="L17" s="1"/>
  <c r="D10" i="2"/>
  <c r="D11"/>
  <c r="D12"/>
  <c r="D13"/>
  <c r="D14"/>
  <c r="D15"/>
  <c r="D16"/>
  <c r="D17"/>
  <c r="D18"/>
  <c r="D19"/>
  <c r="D20"/>
  <c r="D9"/>
  <c r="L18" i="4" l="1"/>
  <c r="K22" i="5"/>
  <c r="H22"/>
  <c r="E22"/>
  <c r="K20"/>
  <c r="H20"/>
  <c r="E20"/>
  <c r="K18"/>
  <c r="H18"/>
  <c r="E18"/>
  <c r="K16"/>
  <c r="H16"/>
  <c r="E16"/>
  <c r="K14"/>
  <c r="H14"/>
  <c r="E14"/>
  <c r="K12"/>
  <c r="H12"/>
  <c r="E12"/>
  <c r="K11"/>
  <c r="H11"/>
  <c r="E11"/>
  <c r="K21"/>
  <c r="H21"/>
  <c r="E21"/>
  <c r="K19"/>
  <c r="H19"/>
  <c r="E19"/>
  <c r="K17"/>
  <c r="H17"/>
  <c r="E17"/>
  <c r="K15"/>
  <c r="H15"/>
  <c r="E15"/>
  <c r="L15" s="1"/>
  <c r="K13"/>
  <c r="H13"/>
  <c r="E13"/>
  <c r="H15" i="4"/>
  <c r="H14"/>
  <c r="K13"/>
  <c r="H12"/>
  <c r="K11"/>
  <c r="K10"/>
  <c r="E15"/>
  <c r="E14"/>
  <c r="E13"/>
  <c r="E12"/>
  <c r="E11"/>
  <c r="E10"/>
  <c r="L14" i="5" l="1"/>
  <c r="L22"/>
  <c r="L18"/>
  <c r="L19"/>
  <c r="L12"/>
  <c r="L16"/>
  <c r="E23"/>
  <c r="B8" i="6" s="1"/>
  <c r="L11" i="5"/>
  <c r="K23"/>
  <c r="D8" i="6" s="1"/>
  <c r="E22" i="4"/>
  <c r="L13" i="5"/>
  <c r="L17"/>
  <c r="L21"/>
  <c r="H23"/>
  <c r="C8" i="6" s="1"/>
  <c r="L20" i="5"/>
  <c r="K15" i="4"/>
  <c r="L15" s="1"/>
  <c r="H10"/>
  <c r="K14"/>
  <c r="L14" s="1"/>
  <c r="K12"/>
  <c r="L12" s="1"/>
  <c r="H13"/>
  <c r="L13" s="1"/>
  <c r="H11"/>
  <c r="L11" s="1"/>
  <c r="E8" i="6" l="1"/>
  <c r="K22" i="4"/>
  <c r="H22"/>
  <c r="L10"/>
  <c r="L22" s="1"/>
  <c r="L23" i="5"/>
</calcChain>
</file>

<file path=xl/sharedStrings.xml><?xml version="1.0" encoding="utf-8"?>
<sst xmlns="http://schemas.openxmlformats.org/spreadsheetml/2006/main" count="118" uniqueCount="43">
  <si>
    <t>Наименоваение инвестиционного проекта</t>
  </si>
  <si>
    <t xml:space="preserve">Кол-во </t>
  </si>
  <si>
    <t>Стоимость, руб.</t>
  </si>
  <si>
    <t>Итого, руб</t>
  </si>
  <si>
    <t>Итого:</t>
  </si>
  <si>
    <t>2023 год</t>
  </si>
  <si>
    <t>2024 год</t>
  </si>
  <si>
    <t xml:space="preserve">Всего </t>
  </si>
  <si>
    <t>Приложение</t>
  </si>
  <si>
    <t>Приложение № 12</t>
  </si>
  <si>
    <t>Стоимость, руб. без НДС</t>
  </si>
  <si>
    <t>Стоимость, руб. с НДС</t>
  </si>
  <si>
    <t>Номер группы инвести-
ционных проектов</t>
  </si>
  <si>
    <t>Наименование инвестиционного проекта (группы инвестиционных проектов)</t>
  </si>
  <si>
    <t>Приложение № 11</t>
  </si>
  <si>
    <t>Эл.счетчик общедомовой CE 303 S34746-JAQ2VZ</t>
  </si>
  <si>
    <t>Устройство сбора и передачи данных СЕ805М</t>
  </si>
  <si>
    <t>Трансформаторы тока, 100/5</t>
  </si>
  <si>
    <t>Трансформаторы тока, 150/5</t>
  </si>
  <si>
    <t>Трансформаторы тока, 300/5</t>
  </si>
  <si>
    <t>Трансформаторы тока, 400/5</t>
  </si>
  <si>
    <t>Монтаж ИПУ</t>
  </si>
  <si>
    <t>Программирование 1 ПУ</t>
  </si>
  <si>
    <t>Монтаж ОДПУ без ТТ</t>
  </si>
  <si>
    <t>Монтаж ОДПУ с ТТ</t>
  </si>
  <si>
    <t>Монтажные работы по замене комплекта ТТ</t>
  </si>
  <si>
    <t>Приложение № 9</t>
  </si>
  <si>
    <t xml:space="preserve">Генеральный директор </t>
  </si>
  <si>
    <t>АО "Горэлектросеть" г.Кисловодск</t>
  </si>
  <si>
    <t>Эл.счетчик однофазный CE 208 S7.846.2.OP.QYUVFLZPL03 SPDS</t>
  </si>
  <si>
    <t>Счет-фактура от АО "Электротехнические заводы "ЭНЕРГОМЕРА"</t>
  </si>
  <si>
    <t>Приходный ордер от АО "КСК"</t>
  </si>
  <si>
    <t>Калькуляция АО "КСК"</t>
  </si>
  <si>
    <t>2025 год</t>
  </si>
  <si>
    <t>Приложение № 10</t>
  </si>
  <si>
    <t>(млн. руб. с НДС)</t>
  </si>
  <si>
    <t>План финансирования в рамках инвестиционной программы АО «Горэлектросеть» г.Кисловодск</t>
  </si>
  <si>
    <t>1.3.3.1.</t>
  </si>
  <si>
    <t xml:space="preserve">Внедрение интеллектуальной системы учета электрической энергии (ИСУЭЭ) в многоквартирных домах </t>
  </si>
  <si>
    <t>Стоимость товаров, работ и услуг к инвестиционной программе АО «Горэлектросеть» г.Кисловодск в ценах 2021 года</t>
  </si>
  <si>
    <t>Смета расходов по инвестиционной программе АО «Горэлектросеть» г.Кисловодск с применением индексов - дефляторов (без  НДС)</t>
  </si>
  <si>
    <t>Смета расходов по инвестиционной программе АО «Горэлектросеть» г.Кисловодск с применением индексов - дефляторов (с  НДС)</t>
  </si>
  <si>
    <t>Нахушев Р.Р.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</si>
</sst>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7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4" fillId="0" borderId="0" xfId="0" applyFont="1" applyFill="1"/>
    <xf numFmtId="0" fontId="7" fillId="0" borderId="0" xfId="0" applyFont="1" applyFill="1" applyAlignment="1">
      <alignment horizontal="right"/>
    </xf>
    <xf numFmtId="4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1" xfId="0" applyFont="1" applyFill="1" applyBorder="1"/>
    <xf numFmtId="0" fontId="9" fillId="0" borderId="1" xfId="0" applyFont="1" applyFill="1" applyBorder="1" applyAlignment="1">
      <alignment horizontal="right"/>
    </xf>
    <xf numFmtId="3" fontId="9" fillId="0" borderId="1" xfId="0" applyNumberFormat="1" applyFont="1" applyFill="1" applyBorder="1"/>
    <xf numFmtId="3" fontId="9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7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0" fillId="0" borderId="0" xfId="0" applyNumberFormat="1"/>
    <xf numFmtId="4" fontId="1" fillId="0" borderId="0" xfId="0" applyNumberFormat="1" applyFont="1" applyFill="1"/>
    <xf numFmtId="3" fontId="1" fillId="0" borderId="0" xfId="0" applyNumberFormat="1" applyFont="1" applyFill="1"/>
    <xf numFmtId="0" fontId="11" fillId="0" borderId="0" xfId="0" applyFont="1" applyFill="1"/>
    <xf numFmtId="0" fontId="12" fillId="0" borderId="0" xfId="0" applyFont="1" applyFill="1"/>
    <xf numFmtId="0" fontId="13" fillId="0" borderId="0" xfId="0" applyFont="1" applyFill="1"/>
    <xf numFmtId="0" fontId="14" fillId="0" borderId="0" xfId="0" applyFont="1" applyFill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E24" sqref="E24"/>
    </sheetView>
  </sheetViews>
  <sheetFormatPr defaultRowHeight="15"/>
  <cols>
    <col min="1" max="1" width="14.28515625" style="1" customWidth="1"/>
    <col min="2" max="2" width="47" style="1" customWidth="1"/>
    <col min="3" max="3" width="18.42578125" style="1" customWidth="1"/>
    <col min="4" max="4" width="18.28515625" style="1" customWidth="1"/>
    <col min="5" max="5" width="39.42578125" style="1" customWidth="1"/>
    <col min="6" max="16384" width="9.140625" style="1"/>
  </cols>
  <sheetData>
    <row r="1" spans="1:5" s="4" customFormat="1" ht="24" customHeight="1">
      <c r="E1" s="37" t="s">
        <v>26</v>
      </c>
    </row>
    <row r="2" spans="1:5" ht="15.75">
      <c r="A2" s="10" t="s">
        <v>39</v>
      </c>
    </row>
    <row r="3" spans="1:5" s="2" customFormat="1" ht="15.75">
      <c r="A3" s="10"/>
    </row>
    <row r="4" spans="1:5">
      <c r="A4" s="2"/>
    </row>
    <row r="5" spans="1:5" ht="15" customHeight="1">
      <c r="A5" s="43" t="s">
        <v>12</v>
      </c>
      <c r="B5" s="43" t="s">
        <v>13</v>
      </c>
      <c r="C5" s="46" t="s">
        <v>10</v>
      </c>
      <c r="D5" s="46" t="s">
        <v>11</v>
      </c>
      <c r="E5" s="46" t="s">
        <v>8</v>
      </c>
    </row>
    <row r="6" spans="1:5">
      <c r="A6" s="44"/>
      <c r="B6" s="44"/>
      <c r="C6" s="47"/>
      <c r="D6" s="47"/>
      <c r="E6" s="47"/>
    </row>
    <row r="7" spans="1:5" ht="21.75" customHeight="1">
      <c r="A7" s="45"/>
      <c r="B7" s="45"/>
      <c r="C7" s="47"/>
      <c r="D7" s="47"/>
      <c r="E7" s="47"/>
    </row>
    <row r="8" spans="1:5" ht="38.25">
      <c r="A8" s="7" t="s">
        <v>37</v>
      </c>
      <c r="B8" s="8" t="s">
        <v>38</v>
      </c>
      <c r="C8" s="13"/>
      <c r="D8" s="13"/>
      <c r="E8" s="13"/>
    </row>
    <row r="9" spans="1:5" ht="25.5">
      <c r="A9" s="7">
        <v>1</v>
      </c>
      <c r="B9" s="8" t="s">
        <v>29</v>
      </c>
      <c r="C9" s="12">
        <v>6037.5</v>
      </c>
      <c r="D9" s="23">
        <f>C9*1.2</f>
        <v>7245</v>
      </c>
      <c r="E9" s="38" t="s">
        <v>30</v>
      </c>
    </row>
    <row r="10" spans="1:5">
      <c r="A10" s="7">
        <v>2</v>
      </c>
      <c r="B10" s="8" t="s">
        <v>15</v>
      </c>
      <c r="C10" s="12">
        <v>9411.51</v>
      </c>
      <c r="D10" s="23">
        <f t="shared" ref="D10:D20" si="0">C10*1.2</f>
        <v>11293.812</v>
      </c>
      <c r="E10" s="38" t="s">
        <v>31</v>
      </c>
    </row>
    <row r="11" spans="1:5" ht="25.5">
      <c r="A11" s="7">
        <v>3</v>
      </c>
      <c r="B11" s="8" t="s">
        <v>16</v>
      </c>
      <c r="C11" s="12">
        <v>36666.67</v>
      </c>
      <c r="D11" s="23">
        <f t="shared" si="0"/>
        <v>44000.003999999994</v>
      </c>
      <c r="E11" s="38" t="s">
        <v>30</v>
      </c>
    </row>
    <row r="12" spans="1:5">
      <c r="A12" s="7">
        <v>4</v>
      </c>
      <c r="B12" s="9" t="s">
        <v>17</v>
      </c>
      <c r="C12" s="12">
        <v>638.45000000000005</v>
      </c>
      <c r="D12" s="23">
        <f t="shared" si="0"/>
        <v>766.14</v>
      </c>
      <c r="E12" s="38" t="s">
        <v>31</v>
      </c>
    </row>
    <row r="13" spans="1:5">
      <c r="A13" s="7">
        <v>5</v>
      </c>
      <c r="B13" s="9" t="s">
        <v>18</v>
      </c>
      <c r="C13" s="12">
        <v>664.92</v>
      </c>
      <c r="D13" s="23">
        <f t="shared" si="0"/>
        <v>797.90399999999988</v>
      </c>
      <c r="E13" s="38" t="s">
        <v>31</v>
      </c>
    </row>
    <row r="14" spans="1:5">
      <c r="A14" s="7">
        <v>6</v>
      </c>
      <c r="B14" s="9" t="s">
        <v>19</v>
      </c>
      <c r="C14" s="12">
        <v>633.1</v>
      </c>
      <c r="D14" s="23">
        <f t="shared" si="0"/>
        <v>759.72</v>
      </c>
      <c r="E14" s="38" t="s">
        <v>31</v>
      </c>
    </row>
    <row r="15" spans="1:5">
      <c r="A15" s="7">
        <v>7</v>
      </c>
      <c r="B15" s="9" t="s">
        <v>20</v>
      </c>
      <c r="C15" s="12">
        <v>535.29</v>
      </c>
      <c r="D15" s="23">
        <f t="shared" si="0"/>
        <v>642.34799999999996</v>
      </c>
      <c r="E15" s="38" t="s">
        <v>31</v>
      </c>
    </row>
    <row r="16" spans="1:5">
      <c r="A16" s="7">
        <v>8</v>
      </c>
      <c r="B16" s="9" t="s">
        <v>21</v>
      </c>
      <c r="C16" s="12">
        <v>1538.89</v>
      </c>
      <c r="D16" s="23">
        <f t="shared" si="0"/>
        <v>1846.6680000000001</v>
      </c>
      <c r="E16" s="38" t="s">
        <v>32</v>
      </c>
    </row>
    <row r="17" spans="1:7">
      <c r="A17" s="7">
        <v>9</v>
      </c>
      <c r="B17" s="9" t="s">
        <v>22</v>
      </c>
      <c r="C17" s="12">
        <v>677.74</v>
      </c>
      <c r="D17" s="23">
        <f t="shared" si="0"/>
        <v>813.28800000000001</v>
      </c>
      <c r="E17" s="38" t="s">
        <v>32</v>
      </c>
    </row>
    <row r="18" spans="1:7">
      <c r="A18" s="7">
        <v>10</v>
      </c>
      <c r="B18" s="9" t="s">
        <v>23</v>
      </c>
      <c r="C18" s="12">
        <v>5336.29</v>
      </c>
      <c r="D18" s="23">
        <f t="shared" si="0"/>
        <v>6403.5479999999998</v>
      </c>
      <c r="E18" s="38" t="s">
        <v>32</v>
      </c>
    </row>
    <row r="19" spans="1:7">
      <c r="A19" s="7">
        <v>11</v>
      </c>
      <c r="B19" s="9" t="s">
        <v>24</v>
      </c>
      <c r="C19" s="12">
        <v>13265.66</v>
      </c>
      <c r="D19" s="23">
        <f t="shared" si="0"/>
        <v>15918.791999999999</v>
      </c>
      <c r="E19" s="38" t="s">
        <v>32</v>
      </c>
    </row>
    <row r="20" spans="1:7">
      <c r="A20" s="7">
        <v>12</v>
      </c>
      <c r="B20" s="8" t="s">
        <v>25</v>
      </c>
      <c r="C20" s="12">
        <v>2691.83</v>
      </c>
      <c r="D20" s="23">
        <f t="shared" si="0"/>
        <v>3230.1959999999999</v>
      </c>
      <c r="E20" s="38" t="s">
        <v>32</v>
      </c>
    </row>
    <row r="23" spans="1:7" customFormat="1" ht="36.75" customHeight="1">
      <c r="B23" s="5" t="s">
        <v>27</v>
      </c>
      <c r="C23" s="5"/>
      <c r="D23" s="5"/>
      <c r="E23" s="6"/>
      <c r="F23" s="6"/>
      <c r="G23" s="6"/>
    </row>
    <row r="24" spans="1:7" customFormat="1" ht="17.25" customHeight="1">
      <c r="B24" s="5" t="s">
        <v>28</v>
      </c>
      <c r="C24" s="5"/>
      <c r="D24" s="5"/>
      <c r="E24" s="6" t="s">
        <v>42</v>
      </c>
    </row>
  </sheetData>
  <mergeCells count="5">
    <mergeCell ref="A5:A7"/>
    <mergeCell ref="B5:B7"/>
    <mergeCell ref="C5:C7"/>
    <mergeCell ref="E5:E7"/>
    <mergeCell ref="D5:D7"/>
  </mergeCells>
  <pageMargins left="0.78740157480314965" right="0.39370078740157483" top="1.1811023622047243" bottom="0.78740157480314965" header="0.19685039370078741" footer="0.19685039370078741"/>
  <pageSetup paperSize="9" scale="7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2"/>
  <sheetViews>
    <sheetView workbookViewId="0">
      <selection activeCell="Q15" sqref="Q15"/>
    </sheetView>
  </sheetViews>
  <sheetFormatPr defaultRowHeight="15"/>
  <cols>
    <col min="1" max="1" width="10.140625" style="1" customWidth="1"/>
    <col min="2" max="2" width="40.42578125" style="1" customWidth="1"/>
    <col min="3" max="3" width="7.42578125" style="1" customWidth="1"/>
    <col min="4" max="4" width="12.140625" style="1" customWidth="1"/>
    <col min="5" max="5" width="14.7109375" style="1" customWidth="1"/>
    <col min="6" max="6" width="7.28515625" style="1" customWidth="1"/>
    <col min="7" max="7" width="10.7109375" style="1" customWidth="1"/>
    <col min="8" max="8" width="14" style="1" customWidth="1"/>
    <col min="9" max="9" width="7" style="1" customWidth="1"/>
    <col min="10" max="10" width="11.140625" style="1" customWidth="1"/>
    <col min="11" max="11" width="14.42578125" style="1" customWidth="1"/>
    <col min="12" max="12" width="15" style="1" customWidth="1"/>
    <col min="13" max="16384" width="9.140625" style="1"/>
  </cols>
  <sheetData>
    <row r="1" spans="1:12">
      <c r="L1" s="11" t="s">
        <v>34</v>
      </c>
    </row>
    <row r="3" spans="1:12" ht="15.75">
      <c r="A3" s="10" t="s">
        <v>40</v>
      </c>
    </row>
    <row r="4" spans="1:12">
      <c r="A4" s="2"/>
    </row>
    <row r="5" spans="1:12" s="54" customFormat="1">
      <c r="A5" s="53"/>
      <c r="D5" s="54">
        <v>1.0680000000000001</v>
      </c>
      <c r="G5" s="54">
        <v>1.0529999999999999</v>
      </c>
      <c r="J5" s="54">
        <v>1.048</v>
      </c>
    </row>
    <row r="6" spans="1:12" ht="15" customHeight="1">
      <c r="A6" s="48" t="s">
        <v>12</v>
      </c>
      <c r="B6" s="48" t="s">
        <v>13</v>
      </c>
      <c r="C6" s="46" t="s">
        <v>5</v>
      </c>
      <c r="D6" s="46"/>
      <c r="E6" s="46"/>
      <c r="F6" s="46" t="s">
        <v>6</v>
      </c>
      <c r="G6" s="46"/>
      <c r="H6" s="46"/>
      <c r="I6" s="46" t="s">
        <v>33</v>
      </c>
      <c r="J6" s="46"/>
      <c r="K6" s="46"/>
      <c r="L6" s="46" t="s">
        <v>7</v>
      </c>
    </row>
    <row r="7" spans="1:12">
      <c r="A7" s="49"/>
      <c r="B7" s="49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ht="42.75" customHeight="1">
      <c r="A8" s="49"/>
      <c r="B8" s="49"/>
      <c r="C8" s="14" t="s">
        <v>1</v>
      </c>
      <c r="D8" s="15" t="s">
        <v>2</v>
      </c>
      <c r="E8" s="14" t="s">
        <v>3</v>
      </c>
      <c r="F8" s="14" t="s">
        <v>1</v>
      </c>
      <c r="G8" s="15" t="s">
        <v>2</v>
      </c>
      <c r="H8" s="14" t="s">
        <v>3</v>
      </c>
      <c r="I8" s="14" t="s">
        <v>1</v>
      </c>
      <c r="J8" s="15" t="s">
        <v>2</v>
      </c>
      <c r="K8" s="14" t="s">
        <v>3</v>
      </c>
      <c r="L8" s="46"/>
    </row>
    <row r="9" spans="1:12" ht="38.25">
      <c r="A9" s="7" t="s">
        <v>37</v>
      </c>
      <c r="B9" s="8" t="s">
        <v>38</v>
      </c>
      <c r="C9" s="14"/>
      <c r="D9" s="15"/>
      <c r="E9" s="14"/>
      <c r="F9" s="14"/>
      <c r="G9" s="15"/>
      <c r="H9" s="14"/>
      <c r="I9" s="14"/>
      <c r="J9" s="15"/>
      <c r="K9" s="14"/>
      <c r="L9" s="15"/>
    </row>
    <row r="10" spans="1:12" ht="25.5">
      <c r="A10" s="7">
        <v>1</v>
      </c>
      <c r="B10" s="19" t="s">
        <v>29</v>
      </c>
      <c r="C10" s="40">
        <v>1311</v>
      </c>
      <c r="D10" s="12">
        <f>'Приложение 9'!C9*$D$5</f>
        <v>6448.05</v>
      </c>
      <c r="E10" s="12">
        <f>C10*D10</f>
        <v>8453393.5500000007</v>
      </c>
      <c r="F10" s="42">
        <v>1087</v>
      </c>
      <c r="G10" s="12">
        <f>'Приложение 9'!C9*$G$5</f>
        <v>6357.4874999999993</v>
      </c>
      <c r="H10" s="12">
        <f>F10*G10</f>
        <v>6910588.9124999996</v>
      </c>
      <c r="I10" s="41">
        <v>2177</v>
      </c>
      <c r="J10" s="12">
        <f>'Приложение 9'!C9*$J$5</f>
        <v>6327.3</v>
      </c>
      <c r="K10" s="12">
        <f>I10*J10</f>
        <v>13774532.1</v>
      </c>
      <c r="L10" s="12">
        <f>E10+H10+K10</f>
        <v>29138514.5625</v>
      </c>
    </row>
    <row r="11" spans="1:12" ht="25.5">
      <c r="A11" s="7">
        <v>2</v>
      </c>
      <c r="B11" s="19" t="s">
        <v>15</v>
      </c>
      <c r="C11" s="41">
        <v>56</v>
      </c>
      <c r="D11" s="12">
        <f>'Приложение 9'!C10*$D$5</f>
        <v>10051.492680000001</v>
      </c>
      <c r="E11" s="12">
        <f>C11*D11</f>
        <v>562883.59008000011</v>
      </c>
      <c r="F11" s="41">
        <v>40</v>
      </c>
      <c r="G11" s="12">
        <f>'Приложение 9'!C10*$G$5</f>
        <v>9910.320029999999</v>
      </c>
      <c r="H11" s="12">
        <f>F11*G11</f>
        <v>396412.80119999999</v>
      </c>
      <c r="I11" s="41">
        <v>0</v>
      </c>
      <c r="J11" s="12">
        <f>'Приложение 9'!C10*$J$5</f>
        <v>9863.2624800000012</v>
      </c>
      <c r="K11" s="12">
        <f t="shared" ref="K11:K21" si="0">I11*J11</f>
        <v>0</v>
      </c>
      <c r="L11" s="12">
        <f t="shared" ref="L11:L21" si="1">E11+H11+K11</f>
        <v>959296.3912800001</v>
      </c>
    </row>
    <row r="12" spans="1:12">
      <c r="A12" s="7">
        <v>3</v>
      </c>
      <c r="B12" s="19" t="s">
        <v>16</v>
      </c>
      <c r="C12" s="41">
        <v>56</v>
      </c>
      <c r="D12" s="12">
        <f>'Приложение 9'!C11*$D$5</f>
        <v>39160.003559999997</v>
      </c>
      <c r="E12" s="12">
        <f t="shared" ref="E12:E21" si="2">C12*D12</f>
        <v>2192960.19936</v>
      </c>
      <c r="F12" s="41">
        <v>40</v>
      </c>
      <c r="G12" s="12">
        <f>'Приложение 9'!C11*$G$5</f>
        <v>38610.003509999995</v>
      </c>
      <c r="H12" s="12">
        <f t="shared" ref="H12:H21" si="3">F12*G12</f>
        <v>1544400.1403999999</v>
      </c>
      <c r="I12" s="41">
        <v>0</v>
      </c>
      <c r="J12" s="12">
        <f>'Приложение 9'!C11*$J$5</f>
        <v>38426.670160000001</v>
      </c>
      <c r="K12" s="12">
        <f t="shared" si="0"/>
        <v>0</v>
      </c>
      <c r="L12" s="12">
        <f t="shared" si="1"/>
        <v>3737360.3397599999</v>
      </c>
    </row>
    <row r="13" spans="1:12">
      <c r="A13" s="7">
        <v>4</v>
      </c>
      <c r="B13" s="7" t="s">
        <v>17</v>
      </c>
      <c r="C13" s="41">
        <v>3</v>
      </c>
      <c r="D13" s="12">
        <f>'Приложение 9'!C12*$D$5</f>
        <v>681.86460000000011</v>
      </c>
      <c r="E13" s="12">
        <f>C13*D13</f>
        <v>2045.5938000000003</v>
      </c>
      <c r="F13" s="41">
        <v>0</v>
      </c>
      <c r="G13" s="12">
        <f>'Приложение 9'!C12*$G$5</f>
        <v>672.28785000000005</v>
      </c>
      <c r="H13" s="12">
        <f>F13*G13</f>
        <v>0</v>
      </c>
      <c r="I13" s="41">
        <v>0</v>
      </c>
      <c r="J13" s="12">
        <f>'Приложение 9'!C12*$J$5</f>
        <v>669.0956000000001</v>
      </c>
      <c r="K13" s="12">
        <f>I13*J13</f>
        <v>0</v>
      </c>
      <c r="L13" s="12">
        <f t="shared" si="1"/>
        <v>2045.5938000000003</v>
      </c>
    </row>
    <row r="14" spans="1:12">
      <c r="A14" s="7">
        <v>5</v>
      </c>
      <c r="B14" s="7" t="s">
        <v>18</v>
      </c>
      <c r="C14" s="41">
        <v>0</v>
      </c>
      <c r="D14" s="12">
        <f>'Приложение 9'!C13*$D$5</f>
        <v>710.13455999999996</v>
      </c>
      <c r="E14" s="12">
        <f t="shared" si="2"/>
        <v>0</v>
      </c>
      <c r="F14" s="41">
        <v>18</v>
      </c>
      <c r="G14" s="12">
        <f>'Приложение 9'!C13*$G$5</f>
        <v>700.16075999999987</v>
      </c>
      <c r="H14" s="12">
        <f t="shared" si="3"/>
        <v>12602.893679999997</v>
      </c>
      <c r="I14" s="41">
        <v>0</v>
      </c>
      <c r="J14" s="12">
        <f>'Приложение 9'!C13*$J$5</f>
        <v>696.83615999999995</v>
      </c>
      <c r="K14" s="12">
        <f t="shared" si="0"/>
        <v>0</v>
      </c>
      <c r="L14" s="12">
        <f t="shared" si="1"/>
        <v>12602.893679999997</v>
      </c>
    </row>
    <row r="15" spans="1:12">
      <c r="A15" s="7">
        <v>6</v>
      </c>
      <c r="B15" s="7" t="s">
        <v>19</v>
      </c>
      <c r="C15" s="41">
        <v>57</v>
      </c>
      <c r="D15" s="12">
        <f>'Приложение 9'!C14*$D$5</f>
        <v>676.15080000000012</v>
      </c>
      <c r="E15" s="12">
        <f t="shared" si="2"/>
        <v>38540.595600000008</v>
      </c>
      <c r="F15" s="41">
        <v>21</v>
      </c>
      <c r="G15" s="12">
        <f>'Приложение 9'!C14*$G$5</f>
        <v>666.65430000000003</v>
      </c>
      <c r="H15" s="12">
        <f t="shared" si="3"/>
        <v>13999.740300000001</v>
      </c>
      <c r="I15" s="41">
        <v>0</v>
      </c>
      <c r="J15" s="12">
        <f>'Приложение 9'!C14*$J$5</f>
        <v>663.48880000000008</v>
      </c>
      <c r="K15" s="12">
        <f t="shared" si="0"/>
        <v>0</v>
      </c>
      <c r="L15" s="12">
        <f t="shared" si="1"/>
        <v>52540.335900000005</v>
      </c>
    </row>
    <row r="16" spans="1:12">
      <c r="A16" s="7">
        <v>7</v>
      </c>
      <c r="B16" s="7" t="s">
        <v>20</v>
      </c>
      <c r="C16" s="41">
        <v>6</v>
      </c>
      <c r="D16" s="12">
        <f>'Приложение 9'!C15*$D$5</f>
        <v>571.68971999999997</v>
      </c>
      <c r="E16" s="12">
        <f t="shared" si="2"/>
        <v>3430.13832</v>
      </c>
      <c r="F16" s="41">
        <v>0</v>
      </c>
      <c r="G16" s="12">
        <f>'Приложение 9'!C15*$G$5</f>
        <v>563.66036999999994</v>
      </c>
      <c r="H16" s="12">
        <f t="shared" si="3"/>
        <v>0</v>
      </c>
      <c r="I16" s="41">
        <v>0</v>
      </c>
      <c r="J16" s="12">
        <f>'Приложение 9'!C15*$J$5</f>
        <v>560.98392000000001</v>
      </c>
      <c r="K16" s="12">
        <f t="shared" si="0"/>
        <v>0</v>
      </c>
      <c r="L16" s="12">
        <f t="shared" si="1"/>
        <v>3430.13832</v>
      </c>
    </row>
    <row r="17" spans="1:12">
      <c r="A17" s="7">
        <v>8</v>
      </c>
      <c r="B17" s="7" t="s">
        <v>21</v>
      </c>
      <c r="C17" s="41">
        <f>C10</f>
        <v>1311</v>
      </c>
      <c r="D17" s="12">
        <f>'Приложение 9'!C16*$D$5</f>
        <v>1643.5345200000002</v>
      </c>
      <c r="E17" s="12">
        <f t="shared" si="2"/>
        <v>2154673.7557200002</v>
      </c>
      <c r="F17" s="41">
        <f>F10</f>
        <v>1087</v>
      </c>
      <c r="G17" s="12">
        <f>'Приложение 9'!C16*$G$5</f>
        <v>1620.45117</v>
      </c>
      <c r="H17" s="12">
        <f t="shared" si="3"/>
        <v>1761430.4217900001</v>
      </c>
      <c r="I17" s="41">
        <f>I10</f>
        <v>2177</v>
      </c>
      <c r="J17" s="12">
        <f>'Приложение 9'!C16*$J$5</f>
        <v>1612.7567200000001</v>
      </c>
      <c r="K17" s="12">
        <f t="shared" si="0"/>
        <v>3510971.3794400003</v>
      </c>
      <c r="L17" s="12">
        <f>E17+H17+K17</f>
        <v>7427075.556950001</v>
      </c>
    </row>
    <row r="18" spans="1:12">
      <c r="A18" s="7">
        <v>9</v>
      </c>
      <c r="B18" s="7" t="s">
        <v>22</v>
      </c>
      <c r="C18" s="41">
        <f>C10</f>
        <v>1311</v>
      </c>
      <c r="D18" s="12">
        <f>'Приложение 9'!C17*$D$5</f>
        <v>723.82632000000001</v>
      </c>
      <c r="E18" s="12">
        <f t="shared" si="2"/>
        <v>948936.30552000005</v>
      </c>
      <c r="F18" s="41">
        <f>F10</f>
        <v>1087</v>
      </c>
      <c r="G18" s="12">
        <f>'Приложение 9'!C17*$G$5</f>
        <v>713.66021999999998</v>
      </c>
      <c r="H18" s="12">
        <f t="shared" si="3"/>
        <v>775748.65914</v>
      </c>
      <c r="I18" s="41">
        <f>I10</f>
        <v>2177</v>
      </c>
      <c r="J18" s="12">
        <f>'Приложение 9'!C17*$J$5</f>
        <v>710.27152000000001</v>
      </c>
      <c r="K18" s="12">
        <f t="shared" si="0"/>
        <v>1546261.09904</v>
      </c>
      <c r="L18" s="12">
        <f t="shared" si="1"/>
        <v>3270946.0636999998</v>
      </c>
    </row>
    <row r="19" spans="1:12">
      <c r="A19" s="7">
        <v>10</v>
      </c>
      <c r="B19" s="7" t="s">
        <v>23</v>
      </c>
      <c r="C19" s="41">
        <v>34</v>
      </c>
      <c r="D19" s="12">
        <f>'Приложение 9'!C18*$D$5</f>
        <v>5699.1577200000002</v>
      </c>
      <c r="E19" s="12">
        <f t="shared" si="2"/>
        <v>193771.36248000001</v>
      </c>
      <c r="F19" s="41">
        <v>27</v>
      </c>
      <c r="G19" s="12">
        <f>'Приложение 9'!C18*$G$5</f>
        <v>5619.11337</v>
      </c>
      <c r="H19" s="12">
        <f t="shared" si="3"/>
        <v>151716.06099</v>
      </c>
      <c r="I19" s="41">
        <v>0</v>
      </c>
      <c r="J19" s="12">
        <f>'Приложение 9'!C18*$J$5</f>
        <v>5592.43192</v>
      </c>
      <c r="K19" s="12">
        <f t="shared" si="0"/>
        <v>0</v>
      </c>
      <c r="L19" s="12">
        <f t="shared" si="1"/>
        <v>345487.42347000004</v>
      </c>
    </row>
    <row r="20" spans="1:12">
      <c r="A20" s="7">
        <v>11</v>
      </c>
      <c r="B20" s="7" t="s">
        <v>24</v>
      </c>
      <c r="C20" s="41">
        <v>22</v>
      </c>
      <c r="D20" s="12">
        <f>'Приложение 9'!C19*$D$5</f>
        <v>14167.72488</v>
      </c>
      <c r="E20" s="12">
        <f t="shared" si="2"/>
        <v>311689.94735999999</v>
      </c>
      <c r="F20" s="41">
        <v>13</v>
      </c>
      <c r="G20" s="12">
        <f>'Приложение 9'!C19*$G$5</f>
        <v>13968.739979999998</v>
      </c>
      <c r="H20" s="12">
        <f t="shared" si="3"/>
        <v>181593.61973999999</v>
      </c>
      <c r="I20" s="41">
        <v>0</v>
      </c>
      <c r="J20" s="12">
        <f>'Приложение 9'!C19*$J$5</f>
        <v>13902.411680000001</v>
      </c>
      <c r="K20" s="12">
        <f t="shared" si="0"/>
        <v>0</v>
      </c>
      <c r="L20" s="12">
        <f t="shared" si="1"/>
        <v>493283.56709999999</v>
      </c>
    </row>
    <row r="21" spans="1:12">
      <c r="A21" s="7">
        <v>12</v>
      </c>
      <c r="B21" s="19" t="s">
        <v>25</v>
      </c>
      <c r="C21" s="41">
        <v>22</v>
      </c>
      <c r="D21" s="12">
        <f>'Приложение 9'!C20*$D$5</f>
        <v>2874.87444</v>
      </c>
      <c r="E21" s="12">
        <f t="shared" si="2"/>
        <v>63247.237679999998</v>
      </c>
      <c r="F21" s="41">
        <v>13</v>
      </c>
      <c r="G21" s="12">
        <f>'Приложение 9'!C20*$G$5</f>
        <v>2834.4969899999996</v>
      </c>
      <c r="H21" s="12">
        <f t="shared" si="3"/>
        <v>36848.460869999995</v>
      </c>
      <c r="I21" s="41">
        <v>0</v>
      </c>
      <c r="J21" s="12">
        <f>'Приложение 9'!C20*$J$5</f>
        <v>2821.03784</v>
      </c>
      <c r="K21" s="12">
        <f t="shared" si="0"/>
        <v>0</v>
      </c>
      <c r="L21" s="12">
        <f t="shared" si="1"/>
        <v>100095.69855</v>
      </c>
    </row>
    <row r="22" spans="1:12" s="21" customFormat="1" ht="12.75">
      <c r="A22" s="16"/>
      <c r="B22" s="32" t="s">
        <v>4</v>
      </c>
      <c r="C22" s="31"/>
      <c r="D22" s="16"/>
      <c r="E22" s="24">
        <f>SUM(E10:E21)</f>
        <v>14925572.275920002</v>
      </c>
      <c r="F22" s="31"/>
      <c r="G22" s="16"/>
      <c r="H22" s="24">
        <f>SUM(H10:H21)</f>
        <v>11785341.71061</v>
      </c>
      <c r="I22" s="31"/>
      <c r="J22" s="16"/>
      <c r="K22" s="24">
        <f>SUM(K10:K21)</f>
        <v>18831764.578480002</v>
      </c>
      <c r="L22" s="24">
        <f>SUM(L10:L21)</f>
        <v>45542678.565010004</v>
      </c>
    </row>
    <row r="25" spans="1:12" customFormat="1" ht="36.75" customHeight="1">
      <c r="B25" s="5" t="s">
        <v>27</v>
      </c>
      <c r="C25" s="5"/>
      <c r="D25" s="5"/>
      <c r="E25" s="6"/>
      <c r="F25" s="6"/>
      <c r="G25" s="6"/>
      <c r="K25" s="50"/>
    </row>
    <row r="26" spans="1:12" customFormat="1" ht="17.25" customHeight="1">
      <c r="B26" s="5" t="s">
        <v>28</v>
      </c>
      <c r="C26" s="5"/>
      <c r="D26" s="5"/>
      <c r="E26" s="1"/>
      <c r="G26" s="1"/>
      <c r="H26" s="6" t="s">
        <v>42</v>
      </c>
    </row>
    <row r="27" spans="1:12">
      <c r="K27" s="51"/>
    </row>
    <row r="28" spans="1:12">
      <c r="K28" s="51"/>
    </row>
    <row r="32" spans="1:12">
      <c r="K32" s="52"/>
    </row>
  </sheetData>
  <mergeCells count="6">
    <mergeCell ref="L6:L8"/>
    <mergeCell ref="A6:A8"/>
    <mergeCell ref="B6:B8"/>
    <mergeCell ref="C6:E7"/>
    <mergeCell ref="F6:H7"/>
    <mergeCell ref="I6:K7"/>
  </mergeCells>
  <pageMargins left="0.78740157480314965" right="0.39370078740157483" top="1.1811023622047243" bottom="0.78740157480314965" header="0.19685039370078741" footer="0.19685039370078741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8"/>
  <sheetViews>
    <sheetView workbookViewId="0">
      <selection activeCell="E31" sqref="E30:E31"/>
    </sheetView>
  </sheetViews>
  <sheetFormatPr defaultRowHeight="12.75"/>
  <cols>
    <col min="1" max="1" width="10.85546875" style="18" customWidth="1"/>
    <col min="2" max="2" width="44.85546875" style="18" customWidth="1"/>
    <col min="3" max="3" width="9.42578125" style="18" customWidth="1"/>
    <col min="4" max="4" width="10.42578125" style="18" customWidth="1"/>
    <col min="5" max="5" width="14.85546875" style="18" customWidth="1"/>
    <col min="6" max="6" width="7.28515625" style="18" customWidth="1"/>
    <col min="7" max="7" width="10.7109375" style="18" customWidth="1"/>
    <col min="8" max="8" width="12.7109375" style="18" customWidth="1"/>
    <col min="9" max="9" width="8.42578125" style="18" customWidth="1"/>
    <col min="10" max="10" width="10.28515625" style="18" customWidth="1"/>
    <col min="11" max="11" width="13.5703125" style="18" customWidth="1"/>
    <col min="12" max="12" width="13.140625" style="18" customWidth="1"/>
    <col min="13" max="16384" width="9.140625" style="18"/>
  </cols>
  <sheetData>
    <row r="1" spans="1:12">
      <c r="L1" s="11" t="s">
        <v>14</v>
      </c>
    </row>
    <row r="3" spans="1:12" s="10" customFormat="1" ht="15.75">
      <c r="A3" s="10" t="s">
        <v>41</v>
      </c>
    </row>
    <row r="4" spans="1:12">
      <c r="A4" s="26"/>
    </row>
    <row r="5" spans="1:12">
      <c r="A5" s="26"/>
    </row>
    <row r="6" spans="1:12" s="56" customFormat="1" ht="15">
      <c r="A6" s="55"/>
      <c r="D6" s="54">
        <v>1.0680000000000001</v>
      </c>
      <c r="E6" s="54"/>
      <c r="F6" s="54"/>
      <c r="G6" s="54">
        <v>1.0529999999999999</v>
      </c>
      <c r="H6" s="54"/>
      <c r="I6" s="54"/>
      <c r="J6" s="54">
        <v>1.048</v>
      </c>
    </row>
    <row r="7" spans="1:12" ht="12.75" customHeight="1">
      <c r="A7" s="48" t="s">
        <v>12</v>
      </c>
      <c r="B7" s="48" t="s">
        <v>13</v>
      </c>
      <c r="C7" s="46" t="s">
        <v>5</v>
      </c>
      <c r="D7" s="46"/>
      <c r="E7" s="46"/>
      <c r="F7" s="46" t="s">
        <v>6</v>
      </c>
      <c r="G7" s="46"/>
      <c r="H7" s="46"/>
      <c r="I7" s="46" t="s">
        <v>33</v>
      </c>
      <c r="J7" s="46"/>
      <c r="K7" s="46"/>
      <c r="L7" s="46" t="s">
        <v>7</v>
      </c>
    </row>
    <row r="8" spans="1:12">
      <c r="A8" s="49"/>
      <c r="B8" s="49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ht="42.75" customHeight="1">
      <c r="A9" s="49"/>
      <c r="B9" s="49"/>
      <c r="C9" s="14" t="s">
        <v>1</v>
      </c>
      <c r="D9" s="15" t="s">
        <v>2</v>
      </c>
      <c r="E9" s="14" t="s">
        <v>3</v>
      </c>
      <c r="F9" s="14" t="s">
        <v>1</v>
      </c>
      <c r="G9" s="15" t="s">
        <v>2</v>
      </c>
      <c r="H9" s="14" t="s">
        <v>3</v>
      </c>
      <c r="I9" s="14" t="s">
        <v>1</v>
      </c>
      <c r="J9" s="15" t="s">
        <v>2</v>
      </c>
      <c r="K9" s="14" t="s">
        <v>3</v>
      </c>
      <c r="L9" s="46"/>
    </row>
    <row r="10" spans="1:12" ht="38.25">
      <c r="A10" s="7" t="s">
        <v>37</v>
      </c>
      <c r="B10" s="8" t="s">
        <v>38</v>
      </c>
      <c r="C10" s="14"/>
      <c r="D10" s="15"/>
      <c r="E10" s="16"/>
      <c r="F10" s="14"/>
      <c r="G10" s="15"/>
      <c r="H10" s="16"/>
      <c r="I10" s="14"/>
      <c r="J10" s="15"/>
      <c r="K10" s="16"/>
      <c r="L10" s="17"/>
    </row>
    <row r="11" spans="1:12" ht="25.5">
      <c r="A11" s="7">
        <v>1</v>
      </c>
      <c r="B11" s="19" t="s">
        <v>29</v>
      </c>
      <c r="C11" s="14">
        <f>'Приложение №10'!C10</f>
        <v>1311</v>
      </c>
      <c r="D11" s="23">
        <f>'Приложение 9'!D9*$D$6</f>
        <v>7737.6600000000008</v>
      </c>
      <c r="E11" s="23">
        <f>C11*D11</f>
        <v>10144072.260000002</v>
      </c>
      <c r="F11" s="14">
        <f>'Приложение №10'!F10</f>
        <v>1087</v>
      </c>
      <c r="G11" s="23">
        <f>'Приложение 9'!D9*$G$6</f>
        <v>7628.9849999999997</v>
      </c>
      <c r="H11" s="23">
        <f>F11*G11</f>
        <v>8292706.6949999994</v>
      </c>
      <c r="I11" s="25">
        <f>'Приложение №10'!I10</f>
        <v>2177</v>
      </c>
      <c r="J11" s="23">
        <f>'Приложение 9'!D9*$J$6</f>
        <v>7592.76</v>
      </c>
      <c r="K11" s="23">
        <f>I11*J11</f>
        <v>16529438.52</v>
      </c>
      <c r="L11" s="23">
        <f>E11+H11+K11</f>
        <v>34966217.475000001</v>
      </c>
    </row>
    <row r="12" spans="1:12">
      <c r="A12" s="7">
        <v>2</v>
      </c>
      <c r="B12" s="19" t="s">
        <v>15</v>
      </c>
      <c r="C12" s="14">
        <v>56</v>
      </c>
      <c r="D12" s="23">
        <f>'Приложение 9'!D10*$D$6</f>
        <v>12061.791216000001</v>
      </c>
      <c r="E12" s="23">
        <f>C12*D12</f>
        <v>675460.30809600011</v>
      </c>
      <c r="F12" s="14">
        <v>40</v>
      </c>
      <c r="G12" s="23">
        <f>'Приложение 9'!D10*$G$6</f>
        <v>11892.384035999999</v>
      </c>
      <c r="H12" s="23">
        <f>F12*G12</f>
        <v>475695.36144000001</v>
      </c>
      <c r="I12" s="14">
        <v>0</v>
      </c>
      <c r="J12" s="23">
        <f>'Приложение 9'!D10*$J$6</f>
        <v>11835.914976</v>
      </c>
      <c r="K12" s="23">
        <f t="shared" ref="K12:K22" si="0">I12*J12</f>
        <v>0</v>
      </c>
      <c r="L12" s="23">
        <f t="shared" ref="L12:L22" si="1">E12+H12+K12</f>
        <v>1151155.6695360001</v>
      </c>
    </row>
    <row r="13" spans="1:12">
      <c r="A13" s="7">
        <v>3</v>
      </c>
      <c r="B13" s="19" t="s">
        <v>16</v>
      </c>
      <c r="C13" s="14">
        <v>56</v>
      </c>
      <c r="D13" s="23">
        <f>'Приложение 9'!D11*$D$6</f>
        <v>46992.004271999998</v>
      </c>
      <c r="E13" s="23">
        <f t="shared" ref="E13:E22" si="2">C13*D13</f>
        <v>2631552.239232</v>
      </c>
      <c r="F13" s="14">
        <v>40</v>
      </c>
      <c r="G13" s="23">
        <f>'Приложение 9'!D11*$G$6</f>
        <v>46332.004211999993</v>
      </c>
      <c r="H13" s="23">
        <f t="shared" ref="H13:H22" si="3">F13*G13</f>
        <v>1853280.1684799998</v>
      </c>
      <c r="I13" s="14">
        <v>0</v>
      </c>
      <c r="J13" s="23">
        <f>'Приложение 9'!D11*$J$6</f>
        <v>46112.004191999993</v>
      </c>
      <c r="K13" s="23">
        <f t="shared" si="0"/>
        <v>0</v>
      </c>
      <c r="L13" s="23">
        <f t="shared" si="1"/>
        <v>4484832.4077119995</v>
      </c>
    </row>
    <row r="14" spans="1:12">
      <c r="A14" s="7">
        <v>4</v>
      </c>
      <c r="B14" s="7" t="s">
        <v>17</v>
      </c>
      <c r="C14" s="14">
        <v>3</v>
      </c>
      <c r="D14" s="23">
        <f>'Приложение 9'!D12*$D$6</f>
        <v>818.23752000000002</v>
      </c>
      <c r="E14" s="23">
        <f>C14*D14</f>
        <v>2454.7125599999999</v>
      </c>
      <c r="F14" s="14">
        <v>0</v>
      </c>
      <c r="G14" s="23">
        <f>'Приложение 9'!D12*$G$6</f>
        <v>806.74541999999997</v>
      </c>
      <c r="H14" s="23">
        <f>F14*G14</f>
        <v>0</v>
      </c>
      <c r="I14" s="14">
        <v>0</v>
      </c>
      <c r="J14" s="23">
        <f>'Приложение 9'!D12*$J$6</f>
        <v>802.91471999999999</v>
      </c>
      <c r="K14" s="23">
        <f>I14*J14</f>
        <v>0</v>
      </c>
      <c r="L14" s="23">
        <f t="shared" si="1"/>
        <v>2454.7125599999999</v>
      </c>
    </row>
    <row r="15" spans="1:12">
      <c r="A15" s="7">
        <v>5</v>
      </c>
      <c r="B15" s="7" t="s">
        <v>18</v>
      </c>
      <c r="C15" s="14">
        <v>0</v>
      </c>
      <c r="D15" s="23">
        <f>'Приложение 9'!D13*$D$6</f>
        <v>852.16147199999989</v>
      </c>
      <c r="E15" s="23">
        <f t="shared" si="2"/>
        <v>0</v>
      </c>
      <c r="F15" s="14">
        <v>18</v>
      </c>
      <c r="G15" s="23">
        <f>'Приложение 9'!D13*$G$6</f>
        <v>840.19291199999986</v>
      </c>
      <c r="H15" s="23">
        <f t="shared" si="3"/>
        <v>15123.472415999997</v>
      </c>
      <c r="I15" s="14">
        <v>0</v>
      </c>
      <c r="J15" s="23">
        <f>'Приложение 9'!D13*$J$6</f>
        <v>836.20339199999989</v>
      </c>
      <c r="K15" s="23">
        <f t="shared" si="0"/>
        <v>0</v>
      </c>
      <c r="L15" s="23">
        <f t="shared" si="1"/>
        <v>15123.472415999997</v>
      </c>
    </row>
    <row r="16" spans="1:12">
      <c r="A16" s="7">
        <v>6</v>
      </c>
      <c r="B16" s="7" t="s">
        <v>19</v>
      </c>
      <c r="C16" s="14">
        <v>57</v>
      </c>
      <c r="D16" s="23">
        <f>'Приложение 9'!D14*$D$6</f>
        <v>811.38096000000007</v>
      </c>
      <c r="E16" s="23">
        <f t="shared" si="2"/>
        <v>46248.714720000004</v>
      </c>
      <c r="F16" s="14">
        <v>21</v>
      </c>
      <c r="G16" s="23">
        <f>'Приложение 9'!D14*$G$6</f>
        <v>799.98515999999995</v>
      </c>
      <c r="H16" s="23">
        <f t="shared" si="3"/>
        <v>16799.68836</v>
      </c>
      <c r="I16" s="14">
        <v>0</v>
      </c>
      <c r="J16" s="23">
        <f>'Приложение 9'!D14*$J$6</f>
        <v>796.1865600000001</v>
      </c>
      <c r="K16" s="23">
        <f t="shared" si="0"/>
        <v>0</v>
      </c>
      <c r="L16" s="23">
        <f t="shared" si="1"/>
        <v>63048.403080000004</v>
      </c>
    </row>
    <row r="17" spans="1:12">
      <c r="A17" s="7">
        <v>7</v>
      </c>
      <c r="B17" s="7" t="s">
        <v>20</v>
      </c>
      <c r="C17" s="14">
        <v>6</v>
      </c>
      <c r="D17" s="23">
        <f>'Приложение 9'!D15*$D$6</f>
        <v>686.02766399999996</v>
      </c>
      <c r="E17" s="23">
        <f t="shared" si="2"/>
        <v>4116.1659839999993</v>
      </c>
      <c r="F17" s="22">
        <v>0</v>
      </c>
      <c r="G17" s="23">
        <f>'Приложение 9'!D15*$G$6</f>
        <v>676.39244399999995</v>
      </c>
      <c r="H17" s="23">
        <f t="shared" si="3"/>
        <v>0</v>
      </c>
      <c r="I17" s="14">
        <v>0</v>
      </c>
      <c r="J17" s="23">
        <f>'Приложение 9'!D15*$J$6</f>
        <v>673.18070399999999</v>
      </c>
      <c r="K17" s="23">
        <f t="shared" si="0"/>
        <v>0</v>
      </c>
      <c r="L17" s="23">
        <f t="shared" si="1"/>
        <v>4116.1659839999993</v>
      </c>
    </row>
    <row r="18" spans="1:12">
      <c r="A18" s="7">
        <v>8</v>
      </c>
      <c r="B18" s="7" t="s">
        <v>21</v>
      </c>
      <c r="C18" s="25">
        <f>C11</f>
        <v>1311</v>
      </c>
      <c r="D18" s="23">
        <f>'Приложение 9'!D16*$D$6</f>
        <v>1972.2414240000003</v>
      </c>
      <c r="E18" s="23">
        <f t="shared" si="2"/>
        <v>2585608.5068640006</v>
      </c>
      <c r="F18" s="25">
        <f>F11</f>
        <v>1087</v>
      </c>
      <c r="G18" s="23">
        <f>'Приложение 9'!D16*$G$6</f>
        <v>1944.5414040000001</v>
      </c>
      <c r="H18" s="23">
        <f t="shared" si="3"/>
        <v>2113716.5061480002</v>
      </c>
      <c r="I18" s="25">
        <f>I11</f>
        <v>2177</v>
      </c>
      <c r="J18" s="23">
        <f>'Приложение 9'!D16*$J$6</f>
        <v>1935.3080640000003</v>
      </c>
      <c r="K18" s="23">
        <f t="shared" si="0"/>
        <v>4213165.6553280009</v>
      </c>
      <c r="L18" s="23">
        <f t="shared" si="1"/>
        <v>8912490.6683400013</v>
      </c>
    </row>
    <row r="19" spans="1:12">
      <c r="A19" s="7">
        <v>9</v>
      </c>
      <c r="B19" s="7" t="s">
        <v>22</v>
      </c>
      <c r="C19" s="25">
        <f>C11</f>
        <v>1311</v>
      </c>
      <c r="D19" s="23">
        <f>'Приложение 9'!D17*$D$6</f>
        <v>868.59158400000001</v>
      </c>
      <c r="E19" s="23">
        <f t="shared" si="2"/>
        <v>1138723.566624</v>
      </c>
      <c r="F19" s="25">
        <f>F11</f>
        <v>1087</v>
      </c>
      <c r="G19" s="23">
        <f>'Приложение 9'!D17*$G$6</f>
        <v>856.39226399999995</v>
      </c>
      <c r="H19" s="23">
        <f t="shared" si="3"/>
        <v>930898.39096799993</v>
      </c>
      <c r="I19" s="25">
        <f>I11</f>
        <v>2177</v>
      </c>
      <c r="J19" s="23">
        <f>'Приложение 9'!D17*$J$6</f>
        <v>852.32582400000001</v>
      </c>
      <c r="K19" s="23">
        <f t="shared" si="0"/>
        <v>1855513.3188480001</v>
      </c>
      <c r="L19" s="23">
        <f t="shared" si="1"/>
        <v>3925135.2764400002</v>
      </c>
    </row>
    <row r="20" spans="1:12">
      <c r="A20" s="7">
        <v>10</v>
      </c>
      <c r="B20" s="7" t="s">
        <v>23</v>
      </c>
      <c r="C20" s="14">
        <v>34</v>
      </c>
      <c r="D20" s="23">
        <f>'Приложение 9'!D18*$D$6</f>
        <v>6838.9892639999998</v>
      </c>
      <c r="E20" s="23">
        <f t="shared" si="2"/>
        <v>232525.634976</v>
      </c>
      <c r="F20" s="14">
        <v>27</v>
      </c>
      <c r="G20" s="23">
        <f>'Приложение 9'!D18*$G$6</f>
        <v>6742.9360439999991</v>
      </c>
      <c r="H20" s="23">
        <f t="shared" si="3"/>
        <v>182059.27318799996</v>
      </c>
      <c r="I20" s="14">
        <v>0</v>
      </c>
      <c r="J20" s="23">
        <f>'Приложение 9'!D18*$J$6</f>
        <v>6710.9183039999998</v>
      </c>
      <c r="K20" s="23">
        <f t="shared" si="0"/>
        <v>0</v>
      </c>
      <c r="L20" s="23">
        <f t="shared" si="1"/>
        <v>414584.90816399996</v>
      </c>
    </row>
    <row r="21" spans="1:12">
      <c r="A21" s="7">
        <v>11</v>
      </c>
      <c r="B21" s="7" t="s">
        <v>24</v>
      </c>
      <c r="C21" s="14">
        <v>22</v>
      </c>
      <c r="D21" s="23">
        <f>'Приложение 9'!D19*$D$6</f>
        <v>17001.269855999999</v>
      </c>
      <c r="E21" s="23">
        <f t="shared" si="2"/>
        <v>374027.93683199998</v>
      </c>
      <c r="F21" s="14">
        <v>13</v>
      </c>
      <c r="G21" s="23">
        <f>'Приложение 9'!D19*$G$6</f>
        <v>16762.487975999997</v>
      </c>
      <c r="H21" s="23">
        <f t="shared" si="3"/>
        <v>217912.34368799996</v>
      </c>
      <c r="I21" s="14">
        <v>0</v>
      </c>
      <c r="J21" s="23">
        <f>'Приложение 9'!D19*$J$6</f>
        <v>16682.894015999998</v>
      </c>
      <c r="K21" s="23">
        <f t="shared" si="0"/>
        <v>0</v>
      </c>
      <c r="L21" s="23">
        <f t="shared" si="1"/>
        <v>591940.28051999991</v>
      </c>
    </row>
    <row r="22" spans="1:12">
      <c r="A22" s="7">
        <v>12</v>
      </c>
      <c r="B22" s="19" t="s">
        <v>25</v>
      </c>
      <c r="C22" s="14">
        <v>22</v>
      </c>
      <c r="D22" s="23">
        <f>'Приложение 9'!D20*$D$6</f>
        <v>3449.8493280000002</v>
      </c>
      <c r="E22" s="23">
        <f t="shared" si="2"/>
        <v>75896.685216000013</v>
      </c>
      <c r="F22" s="14">
        <v>13</v>
      </c>
      <c r="G22" s="23">
        <f>'Приложение 9'!D20*$G$6</f>
        <v>3401.3963879999997</v>
      </c>
      <c r="H22" s="23">
        <f t="shared" si="3"/>
        <v>44218.153043999999</v>
      </c>
      <c r="I22" s="14">
        <v>0</v>
      </c>
      <c r="J22" s="23">
        <f>'Приложение 9'!D20*$J$6</f>
        <v>3385.2454080000002</v>
      </c>
      <c r="K22" s="23">
        <f t="shared" si="0"/>
        <v>0</v>
      </c>
      <c r="L22" s="23">
        <f t="shared" si="1"/>
        <v>120114.83826000002</v>
      </c>
    </row>
    <row r="23" spans="1:12" s="26" customFormat="1">
      <c r="A23" s="27"/>
      <c r="B23" s="28" t="s">
        <v>4</v>
      </c>
      <c r="C23" s="29"/>
      <c r="D23" s="27"/>
      <c r="E23" s="24">
        <f>SUM(E11:E22)</f>
        <v>17910686.731103998</v>
      </c>
      <c r="F23" s="30"/>
      <c r="G23" s="20"/>
      <c r="H23" s="24">
        <f>SUM(H11:H22)</f>
        <v>14142410.052732002</v>
      </c>
      <c r="I23" s="31"/>
      <c r="J23" s="16"/>
      <c r="K23" s="24">
        <f>SUM(K11:K22)</f>
        <v>22598117.494176</v>
      </c>
      <c r="L23" s="24">
        <f>SUM(L11:L22)</f>
        <v>54651214.278012007</v>
      </c>
    </row>
    <row r="27" spans="1:12" customFormat="1" ht="36.75" customHeight="1">
      <c r="B27" s="5" t="s">
        <v>27</v>
      </c>
      <c r="C27" s="5"/>
      <c r="D27" s="5"/>
      <c r="E27" s="6"/>
      <c r="F27" s="6"/>
      <c r="G27" s="6"/>
    </row>
    <row r="28" spans="1:12" customFormat="1" ht="17.25" customHeight="1">
      <c r="B28" s="5" t="s">
        <v>28</v>
      </c>
      <c r="C28" s="5"/>
      <c r="D28" s="5"/>
      <c r="E28" s="1"/>
      <c r="G28" s="18"/>
      <c r="H28" s="6" t="s">
        <v>42</v>
      </c>
    </row>
  </sheetData>
  <mergeCells count="6">
    <mergeCell ref="L7:L9"/>
    <mergeCell ref="A7:A9"/>
    <mergeCell ref="B7:B9"/>
    <mergeCell ref="C7:E8"/>
    <mergeCell ref="F7:H8"/>
    <mergeCell ref="I7:K8"/>
  </mergeCells>
  <pageMargins left="0.78740157480314965" right="0.39370078740157483" top="1.1811023622047243" bottom="0.78740157480314965" header="0.19685039370078741" footer="0.19685039370078741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H20" sqref="H20"/>
    </sheetView>
  </sheetViews>
  <sheetFormatPr defaultRowHeight="15.75"/>
  <cols>
    <col min="1" max="1" width="48.7109375" style="10" customWidth="1"/>
    <col min="2" max="2" width="12.42578125" style="10" customWidth="1"/>
    <col min="3" max="3" width="11.5703125" style="10" customWidth="1"/>
    <col min="4" max="4" width="11.42578125" style="10" customWidth="1"/>
    <col min="5" max="5" width="13.140625" style="10" customWidth="1"/>
    <col min="6" max="16384" width="9.140625" style="10"/>
  </cols>
  <sheetData>
    <row r="1" spans="1:6">
      <c r="E1" s="11" t="s">
        <v>9</v>
      </c>
    </row>
    <row r="3" spans="1:6">
      <c r="A3" s="10" t="s">
        <v>36</v>
      </c>
    </row>
    <row r="6" spans="1:6">
      <c r="E6" s="33" t="s">
        <v>35</v>
      </c>
    </row>
    <row r="7" spans="1:6" ht="40.5" customHeight="1">
      <c r="A7" s="34" t="s">
        <v>0</v>
      </c>
      <c r="B7" s="35" t="s">
        <v>5</v>
      </c>
      <c r="C7" s="35" t="s">
        <v>6</v>
      </c>
      <c r="D7" s="34" t="s">
        <v>33</v>
      </c>
      <c r="E7" s="34" t="s">
        <v>7</v>
      </c>
    </row>
    <row r="8" spans="1:6" s="3" customFormat="1" ht="55.5" customHeight="1">
      <c r="A8" s="34" t="s">
        <v>38</v>
      </c>
      <c r="B8" s="39">
        <f>'Приложение №11'!E23/1000000</f>
        <v>17.910686731103997</v>
      </c>
      <c r="C8" s="39">
        <f>'Приложение №11'!H23/1000000</f>
        <v>14.142410052732002</v>
      </c>
      <c r="D8" s="39">
        <f>'Приложение №11'!K23/1000000</f>
        <v>22.598117494176002</v>
      </c>
      <c r="E8" s="39">
        <f>SUM(B8:D8)</f>
        <v>54.651214278011999</v>
      </c>
    </row>
    <row r="11" spans="1:6" customFormat="1" ht="36.75" customHeight="1">
      <c r="A11" s="36" t="s">
        <v>27</v>
      </c>
      <c r="B11" s="5"/>
      <c r="C11" s="5"/>
      <c r="D11" s="6"/>
      <c r="E11" s="6"/>
      <c r="F11" s="6"/>
    </row>
    <row r="12" spans="1:6" customFormat="1" ht="17.25" customHeight="1">
      <c r="A12" s="36" t="s">
        <v>28</v>
      </c>
      <c r="B12" s="5"/>
      <c r="C12" s="5"/>
      <c r="D12" s="1"/>
      <c r="E12" s="6" t="s">
        <v>42</v>
      </c>
      <c r="F12" s="10"/>
    </row>
    <row r="13" spans="1:6" s="18" customFormat="1" ht="12.75"/>
  </sheetData>
  <pageMargins left="1.1811023622047245" right="0.39370078740157483" top="0.78740157480314965" bottom="0.78740157480314965" header="0.19685039370078741" footer="0.19685039370078741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9</vt:lpstr>
      <vt:lpstr>Приложение №10</vt:lpstr>
      <vt:lpstr>Приложение №11</vt:lpstr>
      <vt:lpstr>Приложение №12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2022-05-31T13:05:51Z</dcterms:modified>
</cp:coreProperties>
</file>