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360" windowWidth="28860" windowHeight="6405"/>
  </bookViews>
  <sheets>
    <sheet name="Фин.план" sheetId="1" r:id="rId1"/>
  </sheets>
  <definedNames>
    <definedName name="_xlnm._FilterDatabase" localSheetId="0" hidden="1">Фин.план!$A$18:$T$447</definedName>
    <definedName name="_xlnm.Print_Area" localSheetId="0">Фин.план!$A$1:$T$462</definedName>
  </definedNames>
  <calcPr calcId="124519"/>
</workbook>
</file>

<file path=xl/calcChain.xml><?xml version="1.0" encoding="utf-8"?>
<calcChain xmlns="http://schemas.openxmlformats.org/spreadsheetml/2006/main">
  <c r="Q385" i="1"/>
  <c r="O385" l="1"/>
  <c r="M385"/>
  <c r="M396"/>
  <c r="M395" s="1"/>
  <c r="M44"/>
  <c r="O44"/>
  <c r="Q44"/>
  <c r="S20"/>
  <c r="S157"/>
  <c r="Q158"/>
  <c r="M29"/>
  <c r="O29"/>
  <c r="Q29"/>
  <c r="S440"/>
  <c r="T440"/>
  <c r="S441"/>
  <c r="T441"/>
  <c r="S442"/>
  <c r="T442"/>
  <c r="S443"/>
  <c r="T443"/>
  <c r="S444"/>
  <c r="T444"/>
  <c r="S445"/>
  <c r="T445"/>
  <c r="S446"/>
  <c r="T446"/>
  <c r="S447"/>
  <c r="T447"/>
  <c r="T439"/>
  <c r="S439"/>
  <c r="S414"/>
  <c r="T414"/>
  <c r="S415"/>
  <c r="T415"/>
  <c r="S416"/>
  <c r="T416"/>
  <c r="S417"/>
  <c r="T417"/>
  <c r="S418"/>
  <c r="T418"/>
  <c r="S419"/>
  <c r="T419"/>
  <c r="S420"/>
  <c r="T420"/>
  <c r="S421"/>
  <c r="T421"/>
  <c r="S422"/>
  <c r="T422"/>
  <c r="S423"/>
  <c r="T423"/>
  <c r="S424"/>
  <c r="T424"/>
  <c r="S425"/>
  <c r="T425"/>
  <c r="S426"/>
  <c r="T426"/>
  <c r="S427"/>
  <c r="T427"/>
  <c r="S428"/>
  <c r="T428"/>
  <c r="S429"/>
  <c r="T429"/>
  <c r="S430"/>
  <c r="T430"/>
  <c r="S431"/>
  <c r="T431"/>
  <c r="S432"/>
  <c r="T432"/>
  <c r="S433"/>
  <c r="T433"/>
  <c r="S434"/>
  <c r="T434"/>
  <c r="S435"/>
  <c r="T435"/>
  <c r="S436"/>
  <c r="T436"/>
  <c r="S437"/>
  <c r="T437"/>
  <c r="S438"/>
  <c r="T438"/>
  <c r="S398"/>
  <c r="T398"/>
  <c r="S399"/>
  <c r="T399"/>
  <c r="S400"/>
  <c r="T400"/>
  <c r="S401"/>
  <c r="T401"/>
  <c r="S402"/>
  <c r="T402"/>
  <c r="S403"/>
  <c r="T403"/>
  <c r="S404"/>
  <c r="T404"/>
  <c r="S405"/>
  <c r="T405"/>
  <c r="S406"/>
  <c r="T406"/>
  <c r="S407"/>
  <c r="T407"/>
  <c r="S408"/>
  <c r="T408"/>
  <c r="S409"/>
  <c r="T409"/>
  <c r="S410"/>
  <c r="T410"/>
  <c r="S411"/>
  <c r="T411"/>
  <c r="S412"/>
  <c r="T412"/>
  <c r="S413"/>
  <c r="T413"/>
  <c r="S386"/>
  <c r="T386"/>
  <c r="S387"/>
  <c r="T387"/>
  <c r="S388"/>
  <c r="T388"/>
  <c r="S389"/>
  <c r="T389"/>
  <c r="S390"/>
  <c r="T390"/>
  <c r="S391"/>
  <c r="T391"/>
  <c r="S392"/>
  <c r="T392"/>
  <c r="S393"/>
  <c r="T393"/>
  <c r="S394"/>
  <c r="T394"/>
  <c r="T395"/>
  <c r="T396"/>
  <c r="S397"/>
  <c r="T397"/>
  <c r="S384"/>
  <c r="T384"/>
  <c r="T385"/>
  <c r="T371"/>
  <c r="T372"/>
  <c r="S373"/>
  <c r="T373"/>
  <c r="S374"/>
  <c r="T374"/>
  <c r="S375"/>
  <c r="T375"/>
  <c r="S376"/>
  <c r="T376"/>
  <c r="S377"/>
  <c r="T377"/>
  <c r="S378"/>
  <c r="T378"/>
  <c r="S379"/>
  <c r="T379"/>
  <c r="S380"/>
  <c r="T380"/>
  <c r="S381"/>
  <c r="T381"/>
  <c r="S382"/>
  <c r="T382"/>
  <c r="S383"/>
  <c r="T383"/>
  <c r="T370"/>
  <c r="T248"/>
  <c r="T249"/>
  <c r="S227"/>
  <c r="T227"/>
  <c r="S228"/>
  <c r="T228"/>
  <c r="S229"/>
  <c r="T229"/>
  <c r="S230"/>
  <c r="T230"/>
  <c r="S231"/>
  <c r="T231"/>
  <c r="S232"/>
  <c r="T232"/>
  <c r="S233"/>
  <c r="T233"/>
  <c r="S234"/>
  <c r="T234"/>
  <c r="S235"/>
  <c r="T235"/>
  <c r="S236"/>
  <c r="T236"/>
  <c r="S237"/>
  <c r="T237"/>
  <c r="S238"/>
  <c r="T238"/>
  <c r="S239"/>
  <c r="T239"/>
  <c r="T240"/>
  <c r="T241"/>
  <c r="S242"/>
  <c r="T242"/>
  <c r="S243"/>
  <c r="T243"/>
  <c r="S244"/>
  <c r="T244"/>
  <c r="S245"/>
  <c r="T245"/>
  <c r="S246"/>
  <c r="T246"/>
  <c r="T247"/>
  <c r="S205"/>
  <c r="T205"/>
  <c r="S206"/>
  <c r="T206"/>
  <c r="T207"/>
  <c r="T208"/>
  <c r="S209"/>
  <c r="T209"/>
  <c r="S210"/>
  <c r="T210"/>
  <c r="S211"/>
  <c r="T211"/>
  <c r="T212"/>
  <c r="S213"/>
  <c r="T213"/>
  <c r="S214"/>
  <c r="T214"/>
  <c r="S215"/>
  <c r="T215"/>
  <c r="S216"/>
  <c r="T216"/>
  <c r="S217"/>
  <c r="T217"/>
  <c r="S218"/>
  <c r="T218"/>
  <c r="S219"/>
  <c r="T219"/>
  <c r="S220"/>
  <c r="T220"/>
  <c r="S221"/>
  <c r="T221"/>
  <c r="S222"/>
  <c r="T222"/>
  <c r="S223"/>
  <c r="T223"/>
  <c r="S224"/>
  <c r="T224"/>
  <c r="S225"/>
  <c r="T225"/>
  <c r="S226"/>
  <c r="T226"/>
  <c r="S190"/>
  <c r="T190"/>
  <c r="S191"/>
  <c r="T191"/>
  <c r="S192"/>
  <c r="T192"/>
  <c r="S193"/>
  <c r="T193"/>
  <c r="S194"/>
  <c r="T194"/>
  <c r="S195"/>
  <c r="T195"/>
  <c r="S196"/>
  <c r="T196"/>
  <c r="S197"/>
  <c r="T197"/>
  <c r="S198"/>
  <c r="T198"/>
  <c r="S199"/>
  <c r="T199"/>
  <c r="S200"/>
  <c r="T200"/>
  <c r="S201"/>
  <c r="T201"/>
  <c r="S202"/>
  <c r="T202"/>
  <c r="S203"/>
  <c r="T203"/>
  <c r="S204"/>
  <c r="T204"/>
  <c r="S174"/>
  <c r="T174"/>
  <c r="S175"/>
  <c r="T175"/>
  <c r="S176"/>
  <c r="T176"/>
  <c r="S177"/>
  <c r="T177"/>
  <c r="S178"/>
  <c r="T178"/>
  <c r="S179"/>
  <c r="T179"/>
  <c r="S180"/>
  <c r="T180"/>
  <c r="S181"/>
  <c r="T181"/>
  <c r="S182"/>
  <c r="T182"/>
  <c r="S183"/>
  <c r="T183"/>
  <c r="S184"/>
  <c r="T184"/>
  <c r="S185"/>
  <c r="T185"/>
  <c r="S186"/>
  <c r="T186"/>
  <c r="S187"/>
  <c r="T187"/>
  <c r="S188"/>
  <c r="T188"/>
  <c r="S189"/>
  <c r="T189"/>
  <c r="S165"/>
  <c r="T165"/>
  <c r="S166"/>
  <c r="T166"/>
  <c r="S167"/>
  <c r="T167"/>
  <c r="S168"/>
  <c r="T168"/>
  <c r="S169"/>
  <c r="T169"/>
  <c r="S170"/>
  <c r="T170"/>
  <c r="S171"/>
  <c r="T171"/>
  <c r="S172"/>
  <c r="T172"/>
  <c r="S173"/>
  <c r="T173"/>
  <c r="T164"/>
  <c r="S164"/>
  <c r="S156"/>
  <c r="T156"/>
  <c r="T157"/>
  <c r="S158"/>
  <c r="T158"/>
  <c r="S159"/>
  <c r="T159"/>
  <c r="S160"/>
  <c r="T160"/>
  <c r="S161"/>
  <c r="T161"/>
  <c r="S162"/>
  <c r="T162"/>
  <c r="S148"/>
  <c r="T148"/>
  <c r="S149"/>
  <c r="T149"/>
  <c r="S150"/>
  <c r="T150"/>
  <c r="S151"/>
  <c r="T151"/>
  <c r="S152"/>
  <c r="T152"/>
  <c r="S153"/>
  <c r="T153"/>
  <c r="S154"/>
  <c r="T154"/>
  <c r="S155"/>
  <c r="T155"/>
  <c r="S129"/>
  <c r="T129"/>
  <c r="S130"/>
  <c r="T130"/>
  <c r="S131"/>
  <c r="T131"/>
  <c r="S132"/>
  <c r="T132"/>
  <c r="S133"/>
  <c r="T133"/>
  <c r="S134"/>
  <c r="T134"/>
  <c r="S135"/>
  <c r="T135"/>
  <c r="S136"/>
  <c r="T136"/>
  <c r="S137"/>
  <c r="T137"/>
  <c r="S138"/>
  <c r="T138"/>
  <c r="S139"/>
  <c r="T139"/>
  <c r="S140"/>
  <c r="T140"/>
  <c r="S141"/>
  <c r="T141"/>
  <c r="S142"/>
  <c r="T142"/>
  <c r="S143"/>
  <c r="T143"/>
  <c r="S144"/>
  <c r="T144"/>
  <c r="S145"/>
  <c r="T145"/>
  <c r="S146"/>
  <c r="T146"/>
  <c r="S147"/>
  <c r="T147"/>
  <c r="S110"/>
  <c r="T110"/>
  <c r="S111"/>
  <c r="T111"/>
  <c r="S112"/>
  <c r="T112"/>
  <c r="S113"/>
  <c r="T113"/>
  <c r="S114"/>
  <c r="T114"/>
  <c r="S115"/>
  <c r="T115"/>
  <c r="S116"/>
  <c r="T116"/>
  <c r="S117"/>
  <c r="T117"/>
  <c r="S118"/>
  <c r="T118"/>
  <c r="S119"/>
  <c r="T119"/>
  <c r="S120"/>
  <c r="T120"/>
  <c r="S121"/>
  <c r="T121"/>
  <c r="S122"/>
  <c r="T122"/>
  <c r="S123"/>
  <c r="T123"/>
  <c r="S124"/>
  <c r="T124"/>
  <c r="S125"/>
  <c r="T125"/>
  <c r="S126"/>
  <c r="T126"/>
  <c r="S127"/>
  <c r="T127"/>
  <c r="S128"/>
  <c r="T128"/>
  <c r="S89"/>
  <c r="T89"/>
  <c r="S90"/>
  <c r="T90"/>
  <c r="S91"/>
  <c r="T91"/>
  <c r="S92"/>
  <c r="T92"/>
  <c r="S93"/>
  <c r="T93"/>
  <c r="S94"/>
  <c r="T94"/>
  <c r="S95"/>
  <c r="T95"/>
  <c r="S96"/>
  <c r="T96"/>
  <c r="S97"/>
  <c r="T97"/>
  <c r="S98"/>
  <c r="T98"/>
  <c r="S99"/>
  <c r="T99"/>
  <c r="S100"/>
  <c r="T100"/>
  <c r="S101"/>
  <c r="T101"/>
  <c r="S102"/>
  <c r="T102"/>
  <c r="S103"/>
  <c r="T103"/>
  <c r="S104"/>
  <c r="T104"/>
  <c r="S105"/>
  <c r="T105"/>
  <c r="S106"/>
  <c r="T106"/>
  <c r="S107"/>
  <c r="T107"/>
  <c r="S108"/>
  <c r="T108"/>
  <c r="S109"/>
  <c r="T109"/>
  <c r="S74"/>
  <c r="T74"/>
  <c r="S75"/>
  <c r="T75"/>
  <c r="S76"/>
  <c r="T76"/>
  <c r="S77"/>
  <c r="T77"/>
  <c r="S78"/>
  <c r="T78"/>
  <c r="S79"/>
  <c r="T79"/>
  <c r="S80"/>
  <c r="T80"/>
  <c r="S81"/>
  <c r="T81"/>
  <c r="S82"/>
  <c r="T82"/>
  <c r="S83"/>
  <c r="T83"/>
  <c r="S84"/>
  <c r="T84"/>
  <c r="S85"/>
  <c r="T85"/>
  <c r="S86"/>
  <c r="T86"/>
  <c r="S87"/>
  <c r="T87"/>
  <c r="S88"/>
  <c r="T88"/>
  <c r="S54"/>
  <c r="T54"/>
  <c r="S55"/>
  <c r="T55"/>
  <c r="S56"/>
  <c r="T56"/>
  <c r="S57"/>
  <c r="T57"/>
  <c r="S58"/>
  <c r="T58"/>
  <c r="S59"/>
  <c r="T59"/>
  <c r="S60"/>
  <c r="T60"/>
  <c r="S61"/>
  <c r="T61"/>
  <c r="S62"/>
  <c r="T62"/>
  <c r="S63"/>
  <c r="T63"/>
  <c r="S64"/>
  <c r="T64"/>
  <c r="S65"/>
  <c r="T65"/>
  <c r="S66"/>
  <c r="T66"/>
  <c r="S67"/>
  <c r="T67"/>
  <c r="S68"/>
  <c r="T68"/>
  <c r="S69"/>
  <c r="T69"/>
  <c r="S70"/>
  <c r="T70"/>
  <c r="S71"/>
  <c r="T71"/>
  <c r="S72"/>
  <c r="T72"/>
  <c r="S73"/>
  <c r="T73"/>
  <c r="S36"/>
  <c r="T36"/>
  <c r="S37"/>
  <c r="T37"/>
  <c r="S38"/>
  <c r="T38"/>
  <c r="S39"/>
  <c r="T39"/>
  <c r="S40"/>
  <c r="T40"/>
  <c r="S41"/>
  <c r="T41"/>
  <c r="S42"/>
  <c r="T42"/>
  <c r="S43"/>
  <c r="T43"/>
  <c r="S44"/>
  <c r="T44"/>
  <c r="S45"/>
  <c r="T45"/>
  <c r="S46"/>
  <c r="T46"/>
  <c r="S47"/>
  <c r="T47"/>
  <c r="S48"/>
  <c r="T48"/>
  <c r="S49"/>
  <c r="T49"/>
  <c r="S50"/>
  <c r="T50"/>
  <c r="S51"/>
  <c r="T51"/>
  <c r="S52"/>
  <c r="T52"/>
  <c r="S53"/>
  <c r="T53"/>
  <c r="S35"/>
  <c r="S22"/>
  <c r="T22"/>
  <c r="S23"/>
  <c r="T23"/>
  <c r="S24"/>
  <c r="T24"/>
  <c r="S25"/>
  <c r="T25"/>
  <c r="S26"/>
  <c r="T26"/>
  <c r="S27"/>
  <c r="T27"/>
  <c r="S28"/>
  <c r="T28"/>
  <c r="S29"/>
  <c r="T29"/>
  <c r="S30"/>
  <c r="T30"/>
  <c r="S31"/>
  <c r="T31"/>
  <c r="S32"/>
  <c r="T32"/>
  <c r="S33"/>
  <c r="T33"/>
  <c r="S34"/>
  <c r="T34"/>
  <c r="T35"/>
  <c r="S21"/>
  <c r="T21"/>
  <c r="T20"/>
  <c r="R396"/>
  <c r="Q396"/>
  <c r="R395"/>
  <c r="Q395"/>
  <c r="R372"/>
  <c r="Q372"/>
  <c r="R371"/>
  <c r="Q371"/>
  <c r="R370"/>
  <c r="Q370"/>
  <c r="Q237"/>
  <c r="R233"/>
  <c r="R232"/>
  <c r="Q222"/>
  <c r="Q234" s="1"/>
  <c r="Q233" s="1"/>
  <c r="Q232" s="1"/>
  <c r="R219"/>
  <c r="Q212"/>
  <c r="R208"/>
  <c r="Q208"/>
  <c r="R207"/>
  <c r="Q207"/>
  <c r="R203"/>
  <c r="Q203"/>
  <c r="R202"/>
  <c r="Q202"/>
  <c r="R200"/>
  <c r="Q200"/>
  <c r="Q240" s="1"/>
  <c r="Q241" s="1"/>
  <c r="Q199"/>
  <c r="Q197"/>
  <c r="Q196"/>
  <c r="Q195"/>
  <c r="Q194"/>
  <c r="R193"/>
  <c r="Q193"/>
  <c r="Q192"/>
  <c r="Q191"/>
  <c r="Q189"/>
  <c r="Q188"/>
  <c r="Q186"/>
  <c r="Q185"/>
  <c r="R184"/>
  <c r="Q184"/>
  <c r="R182"/>
  <c r="Q181"/>
  <c r="R178"/>
  <c r="Q178"/>
  <c r="R175"/>
  <c r="Q175"/>
  <c r="Q174"/>
  <c r="Q173"/>
  <c r="R165"/>
  <c r="Q165"/>
  <c r="R164"/>
  <c r="Q164"/>
  <c r="R160"/>
  <c r="Q160"/>
  <c r="R158"/>
  <c r="Q151"/>
  <c r="Q120"/>
  <c r="Q105"/>
  <c r="Q104"/>
  <c r="R103"/>
  <c r="Q103"/>
  <c r="Q102"/>
  <c r="Q198" s="1"/>
  <c r="Q182" s="1"/>
  <c r="Q101"/>
  <c r="R100"/>
  <c r="Q100"/>
  <c r="Q99"/>
  <c r="Q98"/>
  <c r="R97"/>
  <c r="Q97"/>
  <c r="R94"/>
  <c r="Q94"/>
  <c r="R93"/>
  <c r="Q93"/>
  <c r="R92"/>
  <c r="R91"/>
  <c r="Q91"/>
  <c r="R90"/>
  <c r="Q90"/>
  <c r="R89"/>
  <c r="Q89"/>
  <c r="R88"/>
  <c r="R87"/>
  <c r="R86"/>
  <c r="Q86"/>
  <c r="R85"/>
  <c r="Q85"/>
  <c r="R84"/>
  <c r="Q84"/>
  <c r="R83"/>
  <c r="Q83"/>
  <c r="R82"/>
  <c r="Q82"/>
  <c r="R81"/>
  <c r="Q81"/>
  <c r="R80"/>
  <c r="Q80"/>
  <c r="R79"/>
  <c r="Q79"/>
  <c r="Q75"/>
  <c r="R74"/>
  <c r="Q74"/>
  <c r="Q73"/>
  <c r="Q72"/>
  <c r="R71"/>
  <c r="R70"/>
  <c r="Q69"/>
  <c r="Q68"/>
  <c r="R67"/>
  <c r="Q67"/>
  <c r="Q66"/>
  <c r="Q65"/>
  <c r="Q63"/>
  <c r="Q62"/>
  <c r="Q61"/>
  <c r="Q60"/>
  <c r="R59"/>
  <c r="Q59"/>
  <c r="Q57"/>
  <c r="Q55"/>
  <c r="R53"/>
  <c r="Q53"/>
  <c r="R52"/>
  <c r="Q52"/>
  <c r="Q51"/>
  <c r="R50"/>
  <c r="Q50"/>
  <c r="Q49"/>
  <c r="Q71" s="1"/>
  <c r="Q70" s="1"/>
  <c r="R46"/>
  <c r="Q46"/>
  <c r="Q45"/>
  <c r="Q88" s="1"/>
  <c r="Q116" s="1"/>
  <c r="R36"/>
  <c r="Q36"/>
  <c r="R35"/>
  <c r="Q35"/>
  <c r="Q34"/>
  <c r="Q92" s="1"/>
  <c r="R31"/>
  <c r="Q31"/>
  <c r="Q87"/>
  <c r="R21"/>
  <c r="Q21"/>
  <c r="R20"/>
  <c r="R78" s="1"/>
  <c r="R106" s="1"/>
  <c r="Q20"/>
  <c r="Q78" s="1"/>
  <c r="Q106" s="1"/>
  <c r="P396"/>
  <c r="P395" s="1"/>
  <c r="O396"/>
  <c r="S396" s="1"/>
  <c r="N396"/>
  <c r="N395" s="1"/>
  <c r="L396"/>
  <c r="L395" s="1"/>
  <c r="P372"/>
  <c r="O372"/>
  <c r="O371" s="1"/>
  <c r="N372"/>
  <c r="M372"/>
  <c r="M371" s="1"/>
  <c r="L372"/>
  <c r="K372"/>
  <c r="J372"/>
  <c r="J371" s="1"/>
  <c r="J370" s="1"/>
  <c r="I372"/>
  <c r="P371"/>
  <c r="N371"/>
  <c r="K371"/>
  <c r="K370" s="1"/>
  <c r="K210" s="1"/>
  <c r="I371"/>
  <c r="I370" s="1"/>
  <c r="O237"/>
  <c r="M237"/>
  <c r="L237"/>
  <c r="L234"/>
  <c r="L233" s="1"/>
  <c r="L232" s="1"/>
  <c r="P233"/>
  <c r="P232" s="1"/>
  <c r="N233"/>
  <c r="K233"/>
  <c r="K232" s="1"/>
  <c r="J233"/>
  <c r="J232" s="1"/>
  <c r="I233"/>
  <c r="I232" s="1"/>
  <c r="N232"/>
  <c r="L226"/>
  <c r="K226"/>
  <c r="J226"/>
  <c r="I226"/>
  <c r="M222"/>
  <c r="M234" s="1"/>
  <c r="M233" s="1"/>
  <c r="M232" s="1"/>
  <c r="M221"/>
  <c r="L221"/>
  <c r="L219" s="1"/>
  <c r="K221"/>
  <c r="J221"/>
  <c r="J219" s="1"/>
  <c r="J243" s="1"/>
  <c r="I221"/>
  <c r="P219"/>
  <c r="N219"/>
  <c r="M219"/>
  <c r="M243" s="1"/>
  <c r="K217"/>
  <c r="N212"/>
  <c r="P208"/>
  <c r="P207" s="1"/>
  <c r="J208"/>
  <c r="J207" s="1"/>
  <c r="I208"/>
  <c r="I207" s="1"/>
  <c r="K207"/>
  <c r="K240" s="1"/>
  <c r="K241" s="1"/>
  <c r="P203"/>
  <c r="P202" s="1"/>
  <c r="P200" s="1"/>
  <c r="O203"/>
  <c r="O202" s="1"/>
  <c r="O200" s="1"/>
  <c r="N203"/>
  <c r="M203"/>
  <c r="M202" s="1"/>
  <c r="M200" s="1"/>
  <c r="L203"/>
  <c r="K203"/>
  <c r="J203"/>
  <c r="J202" s="1"/>
  <c r="J200" s="1"/>
  <c r="J240" s="1"/>
  <c r="J241" s="1"/>
  <c r="I203"/>
  <c r="I202" s="1"/>
  <c r="I200" s="1"/>
  <c r="I240" s="1"/>
  <c r="I241" s="1"/>
  <c r="N202"/>
  <c r="N200" s="1"/>
  <c r="K202"/>
  <c r="M199"/>
  <c r="O199" s="1"/>
  <c r="K199"/>
  <c r="K198"/>
  <c r="M197"/>
  <c r="I197"/>
  <c r="L196"/>
  <c r="L195"/>
  <c r="L194"/>
  <c r="P193"/>
  <c r="N193"/>
  <c r="L193"/>
  <c r="L192"/>
  <c r="L191"/>
  <c r="M189"/>
  <c r="K189"/>
  <c r="L188"/>
  <c r="L186"/>
  <c r="M185"/>
  <c r="O185" s="1"/>
  <c r="K185"/>
  <c r="K184" s="1"/>
  <c r="K182" s="1"/>
  <c r="P184"/>
  <c r="N184"/>
  <c r="J184"/>
  <c r="I184"/>
  <c r="J182"/>
  <c r="L181"/>
  <c r="P178"/>
  <c r="O178"/>
  <c r="N178"/>
  <c r="M178"/>
  <c r="L178"/>
  <c r="K178"/>
  <c r="J178"/>
  <c r="I178"/>
  <c r="P175"/>
  <c r="O175"/>
  <c r="N175"/>
  <c r="M175"/>
  <c r="L175"/>
  <c r="K175"/>
  <c r="J175"/>
  <c r="I175"/>
  <c r="L174"/>
  <c r="M174" s="1"/>
  <c r="O174" s="1"/>
  <c r="L173"/>
  <c r="P165"/>
  <c r="O165"/>
  <c r="N165"/>
  <c r="M165"/>
  <c r="L165"/>
  <c r="K165"/>
  <c r="J165"/>
  <c r="I165"/>
  <c r="P160"/>
  <c r="N160"/>
  <c r="L160"/>
  <c r="M158" s="1"/>
  <c r="P158"/>
  <c r="N158"/>
  <c r="K158"/>
  <c r="L158" s="1"/>
  <c r="J158"/>
  <c r="O151"/>
  <c r="M151"/>
  <c r="L151"/>
  <c r="K145"/>
  <c r="I145"/>
  <c r="M120"/>
  <c r="O120" s="1"/>
  <c r="J115"/>
  <c r="J145" s="1"/>
  <c r="L105"/>
  <c r="M105" s="1"/>
  <c r="O105" s="1"/>
  <c r="L104"/>
  <c r="P103"/>
  <c r="N103"/>
  <c r="L103"/>
  <c r="K103"/>
  <c r="K100" s="1"/>
  <c r="J103"/>
  <c r="J100" s="1"/>
  <c r="I103"/>
  <c r="L102"/>
  <c r="L101"/>
  <c r="M101" s="1"/>
  <c r="O101" s="1"/>
  <c r="P100"/>
  <c r="I100"/>
  <c r="K99"/>
  <c r="L99" s="1"/>
  <c r="J99"/>
  <c r="I99"/>
  <c r="L98"/>
  <c r="M98" s="1"/>
  <c r="O98" s="1"/>
  <c r="O97" s="1"/>
  <c r="P97"/>
  <c r="P94" s="1"/>
  <c r="N97"/>
  <c r="N94" s="1"/>
  <c r="K97"/>
  <c r="K94" s="1"/>
  <c r="J97"/>
  <c r="I97"/>
  <c r="I94" s="1"/>
  <c r="I93" s="1"/>
  <c r="J94"/>
  <c r="J93" s="1"/>
  <c r="P92"/>
  <c r="N92"/>
  <c r="J92"/>
  <c r="I92"/>
  <c r="P91"/>
  <c r="O91"/>
  <c r="N91"/>
  <c r="M91"/>
  <c r="L91"/>
  <c r="K91"/>
  <c r="J91"/>
  <c r="I91"/>
  <c r="P90"/>
  <c r="P89" s="1"/>
  <c r="O90"/>
  <c r="N90"/>
  <c r="N89" s="1"/>
  <c r="M90"/>
  <c r="L90"/>
  <c r="K90"/>
  <c r="K89" s="1"/>
  <c r="J90"/>
  <c r="I90"/>
  <c r="I89" s="1"/>
  <c r="P88"/>
  <c r="N88"/>
  <c r="L88"/>
  <c r="L116" s="1"/>
  <c r="K88"/>
  <c r="J88"/>
  <c r="I88"/>
  <c r="P87"/>
  <c r="N87"/>
  <c r="J87"/>
  <c r="I87"/>
  <c r="P86"/>
  <c r="O86"/>
  <c r="N86"/>
  <c r="M86"/>
  <c r="L86"/>
  <c r="K86"/>
  <c r="J86"/>
  <c r="I86"/>
  <c r="P85"/>
  <c r="O85"/>
  <c r="N85"/>
  <c r="M85"/>
  <c r="L85"/>
  <c r="K85"/>
  <c r="J85"/>
  <c r="I85"/>
  <c r="P84"/>
  <c r="O84"/>
  <c r="N84"/>
  <c r="M84"/>
  <c r="L84"/>
  <c r="K84"/>
  <c r="J84"/>
  <c r="I84"/>
  <c r="P83"/>
  <c r="O83"/>
  <c r="N83"/>
  <c r="M83"/>
  <c r="L83"/>
  <c r="K83"/>
  <c r="J83"/>
  <c r="I83"/>
  <c r="P82"/>
  <c r="O82"/>
  <c r="N82"/>
  <c r="M82"/>
  <c r="L82"/>
  <c r="K82"/>
  <c r="J82"/>
  <c r="I82"/>
  <c r="P81"/>
  <c r="O81"/>
  <c r="N81"/>
  <c r="M81"/>
  <c r="L81"/>
  <c r="K81"/>
  <c r="J81"/>
  <c r="I81"/>
  <c r="P80"/>
  <c r="O80"/>
  <c r="N80"/>
  <c r="M80"/>
  <c r="L80"/>
  <c r="K80"/>
  <c r="J80"/>
  <c r="I80"/>
  <c r="N79"/>
  <c r="L75"/>
  <c r="P74"/>
  <c r="N74"/>
  <c r="L74"/>
  <c r="K74"/>
  <c r="J74"/>
  <c r="I74"/>
  <c r="L73"/>
  <c r="J73"/>
  <c r="I73"/>
  <c r="L72"/>
  <c r="M72" s="1"/>
  <c r="O72" s="1"/>
  <c r="P71"/>
  <c r="N71"/>
  <c r="J71"/>
  <c r="J70" s="1"/>
  <c r="I71"/>
  <c r="P70"/>
  <c r="N70"/>
  <c r="L69"/>
  <c r="M69" s="1"/>
  <c r="O69" s="1"/>
  <c r="K68"/>
  <c r="L68" s="1"/>
  <c r="L67" s="1"/>
  <c r="J68"/>
  <c r="P67"/>
  <c r="N67"/>
  <c r="K67"/>
  <c r="J67"/>
  <c r="I67"/>
  <c r="L66"/>
  <c r="K65"/>
  <c r="L65" s="1"/>
  <c r="J65"/>
  <c r="I65"/>
  <c r="K64"/>
  <c r="K63"/>
  <c r="L63" s="1"/>
  <c r="J63"/>
  <c r="J59" s="1"/>
  <c r="I63"/>
  <c r="L62"/>
  <c r="L61"/>
  <c r="M61" s="1"/>
  <c r="O61" s="1"/>
  <c r="M60"/>
  <c r="O60" s="1"/>
  <c r="P59"/>
  <c r="N59"/>
  <c r="I59"/>
  <c r="L57"/>
  <c r="M57" s="1"/>
  <c r="O57" s="1"/>
  <c r="L55"/>
  <c r="P53"/>
  <c r="P52" s="1"/>
  <c r="P50" s="1"/>
  <c r="N53"/>
  <c r="L53"/>
  <c r="L52" s="1"/>
  <c r="K53"/>
  <c r="J53"/>
  <c r="J52" s="1"/>
  <c r="I53"/>
  <c r="I52" s="1"/>
  <c r="I50" s="1"/>
  <c r="N52"/>
  <c r="K52"/>
  <c r="K51"/>
  <c r="L51" s="1"/>
  <c r="J51"/>
  <c r="N50"/>
  <c r="K49"/>
  <c r="K71" s="1"/>
  <c r="K70" s="1"/>
  <c r="P46"/>
  <c r="O46"/>
  <c r="N46"/>
  <c r="M46"/>
  <c r="L46"/>
  <c r="K46"/>
  <c r="J46"/>
  <c r="I46"/>
  <c r="M45"/>
  <c r="O45" s="1"/>
  <c r="O88" s="1"/>
  <c r="O116" s="1"/>
  <c r="K44"/>
  <c r="P36"/>
  <c r="P35" s="1"/>
  <c r="O36"/>
  <c r="N36"/>
  <c r="N35" s="1"/>
  <c r="M36"/>
  <c r="L36"/>
  <c r="K36"/>
  <c r="K35" s="1"/>
  <c r="J36"/>
  <c r="I36"/>
  <c r="I35" s="1"/>
  <c r="J35"/>
  <c r="K34"/>
  <c r="K92" s="1"/>
  <c r="P31"/>
  <c r="O31"/>
  <c r="N31"/>
  <c r="M31"/>
  <c r="L31"/>
  <c r="K31"/>
  <c r="J31"/>
  <c r="I31"/>
  <c r="K29"/>
  <c r="K87" s="1"/>
  <c r="P21"/>
  <c r="P20" s="1"/>
  <c r="P78" s="1"/>
  <c r="O21"/>
  <c r="N21"/>
  <c r="N20" s="1"/>
  <c r="M21"/>
  <c r="L21"/>
  <c r="K21"/>
  <c r="K20" s="1"/>
  <c r="J21"/>
  <c r="I21"/>
  <c r="I20" s="1"/>
  <c r="S385" l="1"/>
  <c r="O395"/>
  <c r="O370" s="1"/>
  <c r="S370" s="1"/>
  <c r="M370"/>
  <c r="S395"/>
  <c r="S371"/>
  <c r="S372"/>
  <c r="Q121"/>
  <c r="Q157"/>
  <c r="Q136"/>
  <c r="Q162"/>
  <c r="Q239"/>
  <c r="R157"/>
  <c r="R136"/>
  <c r="R162"/>
  <c r="K78"/>
  <c r="K79"/>
  <c r="Q221"/>
  <c r="Q219" s="1"/>
  <c r="Q243" s="1"/>
  <c r="I78"/>
  <c r="I106" s="1"/>
  <c r="P370"/>
  <c r="I79"/>
  <c r="P79"/>
  <c r="L97"/>
  <c r="P93"/>
  <c r="P106" s="1"/>
  <c r="N100"/>
  <c r="N93" s="1"/>
  <c r="I164"/>
  <c r="K164"/>
  <c r="K239" s="1"/>
  <c r="N164"/>
  <c r="P164"/>
  <c r="P182"/>
  <c r="N370"/>
  <c r="N210" s="1"/>
  <c r="N78"/>
  <c r="K59"/>
  <c r="I219"/>
  <c r="I243" s="1"/>
  <c r="K219"/>
  <c r="I70"/>
  <c r="J20"/>
  <c r="J78" s="1"/>
  <c r="J106" s="1"/>
  <c r="K50"/>
  <c r="N208"/>
  <c r="N207" s="1"/>
  <c r="K243"/>
  <c r="K93"/>
  <c r="K106" s="1"/>
  <c r="K247"/>
  <c r="J50"/>
  <c r="J79"/>
  <c r="L79"/>
  <c r="M79"/>
  <c r="O79"/>
  <c r="J89"/>
  <c r="L89"/>
  <c r="M89"/>
  <c r="O89"/>
  <c r="J164"/>
  <c r="J239" s="1"/>
  <c r="J247" s="1"/>
  <c r="L164"/>
  <c r="I182"/>
  <c r="N182"/>
  <c r="M188"/>
  <c r="O188" s="1"/>
  <c r="L202"/>
  <c r="L212"/>
  <c r="M212"/>
  <c r="M208" s="1"/>
  <c r="M207" s="1"/>
  <c r="M240" s="1"/>
  <c r="M241" s="1"/>
  <c r="S241" s="1"/>
  <c r="O212"/>
  <c r="O208" s="1"/>
  <c r="O207" s="1"/>
  <c r="O240" s="1"/>
  <c r="O241" s="1"/>
  <c r="L371"/>
  <c r="L370" s="1"/>
  <c r="J157"/>
  <c r="J162" s="1"/>
  <c r="J120"/>
  <c r="J136"/>
  <c r="M99"/>
  <c r="O99" s="1"/>
  <c r="O94" s="1"/>
  <c r="L94"/>
  <c r="L34"/>
  <c r="I136"/>
  <c r="I157"/>
  <c r="I162" s="1"/>
  <c r="I120"/>
  <c r="L50"/>
  <c r="M51"/>
  <c r="M65"/>
  <c r="O65" s="1"/>
  <c r="M88"/>
  <c r="M116" s="1"/>
  <c r="O189"/>
  <c r="M191"/>
  <c r="O191" s="1"/>
  <c r="M194"/>
  <c r="O194" s="1"/>
  <c r="M196"/>
  <c r="O196" s="1"/>
  <c r="O197"/>
  <c r="L198"/>
  <c r="O222"/>
  <c r="L243"/>
  <c r="L49"/>
  <c r="M55"/>
  <c r="L59"/>
  <c r="M62"/>
  <c r="O62" s="1"/>
  <c r="M63"/>
  <c r="O63" s="1"/>
  <c r="M66"/>
  <c r="O66" s="1"/>
  <c r="M68"/>
  <c r="M73"/>
  <c r="O73" s="1"/>
  <c r="M75"/>
  <c r="M97"/>
  <c r="M94" s="1"/>
  <c r="L100"/>
  <c r="M102"/>
  <c r="M104"/>
  <c r="M160"/>
  <c r="M173"/>
  <c r="O173" s="1"/>
  <c r="M181"/>
  <c r="O181" s="1"/>
  <c r="L184"/>
  <c r="M186"/>
  <c r="O186" s="1"/>
  <c r="O184" s="1"/>
  <c r="M192"/>
  <c r="O192" s="1"/>
  <c r="M193"/>
  <c r="O193" s="1"/>
  <c r="M195"/>
  <c r="O195" s="1"/>
  <c r="S240" l="1"/>
  <c r="S208"/>
  <c r="S212"/>
  <c r="S207"/>
  <c r="R154"/>
  <c r="R153" s="1"/>
  <c r="R151" s="1"/>
  <c r="Q247"/>
  <c r="P136"/>
  <c r="P154" s="1"/>
  <c r="P153" s="1"/>
  <c r="P151" s="1"/>
  <c r="P157"/>
  <c r="P162" s="1"/>
  <c r="N106"/>
  <c r="I239"/>
  <c r="O164"/>
  <c r="I247"/>
  <c r="I249" s="1"/>
  <c r="J248" s="1"/>
  <c r="J249" s="1"/>
  <c r="K248" s="1"/>
  <c r="K249" s="1"/>
  <c r="L248" s="1"/>
  <c r="K136"/>
  <c r="K120"/>
  <c r="K157"/>
  <c r="K162" s="1"/>
  <c r="L200"/>
  <c r="M184"/>
  <c r="O59"/>
  <c r="L208"/>
  <c r="O104"/>
  <c r="O103" s="1"/>
  <c r="M103"/>
  <c r="L71"/>
  <c r="M49"/>
  <c r="L35"/>
  <c r="O234"/>
  <c r="O221"/>
  <c r="K153"/>
  <c r="K151" s="1"/>
  <c r="K150"/>
  <c r="J150"/>
  <c r="J153"/>
  <c r="J151" s="1"/>
  <c r="M164"/>
  <c r="L182"/>
  <c r="O160"/>
  <c r="O158"/>
  <c r="M198"/>
  <c r="O102"/>
  <c r="O75"/>
  <c r="O74" s="1"/>
  <c r="M74"/>
  <c r="O68"/>
  <c r="O67" s="1"/>
  <c r="M67"/>
  <c r="O55"/>
  <c r="O53" s="1"/>
  <c r="O52" s="1"/>
  <c r="M53"/>
  <c r="O51"/>
  <c r="I153"/>
  <c r="I151" s="1"/>
  <c r="I150"/>
  <c r="L92"/>
  <c r="M34"/>
  <c r="L29"/>
  <c r="L93"/>
  <c r="M59"/>
  <c r="N136" l="1"/>
  <c r="N154" s="1"/>
  <c r="N153" s="1"/>
  <c r="N151" s="1"/>
  <c r="N157"/>
  <c r="N162" s="1"/>
  <c r="M182"/>
  <c r="L207"/>
  <c r="L87"/>
  <c r="M52"/>
  <c r="O198"/>
  <c r="O100"/>
  <c r="O93" s="1"/>
  <c r="O219"/>
  <c r="L78"/>
  <c r="M100"/>
  <c r="M93" s="1"/>
  <c r="M92"/>
  <c r="O34"/>
  <c r="O50"/>
  <c r="L239"/>
  <c r="M239"/>
  <c r="M247" s="1"/>
  <c r="O233"/>
  <c r="O232" s="1"/>
  <c r="M71"/>
  <c r="M70" s="1"/>
  <c r="O49"/>
  <c r="M35"/>
  <c r="L70"/>
  <c r="L240" l="1"/>
  <c r="L241" s="1"/>
  <c r="O243"/>
  <c r="O182"/>
  <c r="M50"/>
  <c r="O71"/>
  <c r="O70" s="1"/>
  <c r="O35"/>
  <c r="L247"/>
  <c r="O92"/>
  <c r="L106"/>
  <c r="M87"/>
  <c r="M20"/>
  <c r="M78" l="1"/>
  <c r="L157"/>
  <c r="L121"/>
  <c r="L136" s="1"/>
  <c r="L115"/>
  <c r="L249"/>
  <c r="O87"/>
  <c r="O20"/>
  <c r="O78" s="1"/>
  <c r="O106" s="1"/>
  <c r="O239"/>
  <c r="O247" l="1"/>
  <c r="S247" s="1"/>
  <c r="O157"/>
  <c r="O162" s="1"/>
  <c r="O121"/>
  <c r="M248"/>
  <c r="L130"/>
  <c r="M115"/>
  <c r="L162"/>
  <c r="M106"/>
  <c r="L135"/>
  <c r="M145" l="1"/>
  <c r="M130"/>
  <c r="O115"/>
  <c r="Q115" s="1"/>
  <c r="M249"/>
  <c r="M157"/>
  <c r="M121"/>
  <c r="M136"/>
  <c r="L145"/>
  <c r="O136"/>
  <c r="Q145" l="1"/>
  <c r="Q150" s="1"/>
  <c r="Q130"/>
  <c r="Q135" s="1"/>
  <c r="M150"/>
  <c r="M162"/>
  <c r="O130"/>
  <c r="O145" s="1"/>
  <c r="L150"/>
  <c r="M135"/>
  <c r="O248"/>
  <c r="O150" l="1"/>
  <c r="O249"/>
  <c r="O135"/>
  <c r="Q248" l="1"/>
  <c r="Q249" l="1"/>
  <c r="S249" s="1"/>
  <c r="S248"/>
</calcChain>
</file>

<file path=xl/sharedStrings.xml><?xml version="1.0" encoding="utf-8"?>
<sst xmlns="http://schemas.openxmlformats.org/spreadsheetml/2006/main" count="1420" uniqueCount="697">
  <si>
    <t>Приложение № 1</t>
  </si>
  <si>
    <t>к приказу Минэнерго России</t>
  </si>
  <si>
    <t>от 13.04.2017 № 310</t>
  </si>
  <si>
    <t>Инвестиционная программа Акционерного Общества "Горэлектросеть" г.Кисловодск</t>
  </si>
  <si>
    <t>полное наименование субъекта электроэнергетики</t>
  </si>
  <si>
    <t>Субъект Российской Федерации: Ставропольский край</t>
  </si>
  <si>
    <t>Решение об утверждении инвестиционной программы отсутствует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</si>
  <si>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</si>
  <si>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</si>
  <si>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</si>
  <si>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</si>
  <si>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</si>
  <si>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</si>
  <si>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 xml:space="preserve">План </t>
  </si>
  <si>
    <t>Предложение по корректировке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</si>
  <si>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</si>
  <si>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</si>
  <si>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</si>
  <si>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</si>
  <si>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</si>
  <si>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</si>
  <si>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</si>
  <si>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</si>
  <si>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</si>
  <si>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</si>
  <si>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</si>
  <si>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</si>
  <si>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</si>
  <si>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</si>
  <si>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</si>
  <si>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</si>
  <si>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</si>
  <si>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</si>
  <si>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</si>
  <si>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</si>
  <si>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</si>
  <si>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</si>
  <si>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</si>
  <si>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</si>
  <si>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</si>
  <si>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</si>
  <si>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</si>
  <si>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</si>
  <si>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</si>
  <si>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</si>
  <si>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</si>
  <si>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</si>
  <si>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</si>
  <si>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</si>
  <si>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</si>
  <si>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</si>
  <si>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</si>
  <si>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</si>
  <si>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</si>
  <si>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</si>
  <si>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</si>
  <si>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</si>
  <si>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</si>
  <si>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</si>
  <si>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</si>
  <si>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</si>
  <si>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</si>
  <si>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</si>
  <si>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</si>
  <si>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</si>
  <si>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</si>
  <si>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</si>
  <si>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</si>
  <si>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</si>
  <si>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</si>
  <si>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</si>
  <si>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</si>
  <si>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</si>
  <si>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</si>
  <si>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</si>
  <si>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</si>
  <si>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</si>
  <si>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</si>
  <si>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</si>
  <si>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</si>
  <si>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</si>
  <si>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</si>
  <si>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</si>
  <si>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</si>
  <si>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</si>
  <si>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</si>
  <si>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</si>
  <si>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</si>
  <si>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</si>
  <si>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</si>
  <si>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</si>
  <si>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</si>
  <si>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</si>
  <si>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</si>
  <si>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</si>
  <si>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</si>
  <si>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</si>
  <si>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</si>
  <si>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</si>
  <si>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</si>
  <si>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</si>
  <si>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</si>
  <si>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</si>
  <si>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</si>
  <si>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</si>
  <si>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</si>
  <si>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</si>
  <si>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</si>
  <si>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</si>
  <si>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</si>
  <si>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</si>
  <si>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</si>
  <si>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</si>
  <si>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</si>
  <si>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</si>
  <si>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</si>
  <si>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</si>
  <si>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</si>
  <si>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</si>
  <si>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</si>
  <si>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</si>
  <si>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</si>
  <si>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</si>
  <si>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</si>
  <si>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</si>
  <si>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</si>
  <si>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</si>
  <si>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</si>
  <si>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</si>
  <si>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</si>
  <si>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</si>
  <si>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</si>
  <si>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</si>
  <si>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</si>
  <si>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</si>
  <si>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</si>
  <si>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</si>
  <si>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</si>
  <si>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</si>
  <si>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</si>
  <si>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</si>
  <si>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</si>
  <si>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</si>
  <si>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</si>
  <si>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</si>
  <si>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</si>
  <si>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</si>
  <si>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</si>
  <si>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</si>
  <si>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</si>
  <si>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</si>
  <si>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</si>
  <si>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</si>
  <si>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</si>
  <si>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</si>
  <si>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</si>
  <si>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</si>
  <si>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</si>
  <si>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</si>
  <si>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</si>
  <si>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</si>
  <si>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</si>
  <si>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</si>
  <si>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</si>
  <si>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</si>
  <si>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</si>
  <si>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</si>
  <si>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</si>
  <si>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</si>
  <si>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</si>
  <si>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</si>
  <si>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</si>
  <si>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</si>
  <si>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</si>
  <si>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</si>
  <si>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</si>
  <si>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</si>
  <si>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</si>
  <si>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</si>
  <si>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</si>
  <si>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</si>
  <si>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</si>
  <si>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</si>
  <si>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</si>
  <si>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</si>
  <si>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</si>
  <si>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</si>
  <si>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</si>
  <si>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</si>
  <si>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</si>
  <si>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</si>
  <si>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</si>
  <si>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</si>
  <si>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</si>
  <si>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</si>
  <si>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</si>
  <si>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</si>
  <si>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</si>
  <si>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</si>
  <si>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</si>
  <si>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</si>
  <si>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</si>
  <si>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</si>
  <si>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</si>
  <si>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</si>
  <si>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</si>
  <si>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</si>
  <si>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</si>
  <si>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</si>
  <si>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</si>
  <si>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</si>
  <si>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</si>
  <si>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</si>
  <si>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</si>
  <si>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</si>
  <si>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</si>
  <si>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</si>
  <si>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</si>
  <si>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</si>
  <si>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</si>
  <si>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</si>
  <si>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</si>
  <si>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</si>
  <si>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</si>
  <si>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</si>
  <si>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</si>
  <si>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</si>
  <si>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</si>
  <si>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</si>
  <si>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</si>
  <si>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</si>
  <si>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</si>
  <si>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</si>
  <si>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</si>
  <si>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</si>
  <si>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</si>
  <si>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</si>
  <si>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</si>
  <si>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</si>
  <si>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</si>
  <si>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</si>
  <si>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</si>
  <si>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</si>
  <si>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</si>
  <si>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</si>
  <si>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</si>
  <si>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</si>
  <si>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</si>
  <si>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</si>
  <si>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</si>
  <si>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</si>
  <si>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</si>
  <si>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</si>
  <si>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</si>
  <si>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</si>
  <si>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</si>
  <si>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</si>
  <si>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</si>
  <si>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</si>
  <si>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</si>
  <si>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</si>
  <si>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</si>
  <si>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</si>
  <si>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</si>
  <si>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</si>
  <si>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</si>
  <si>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</si>
  <si>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</si>
  <si>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</si>
  <si>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</si>
  <si>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</si>
  <si>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</si>
  <si>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</si>
  <si>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</si>
  <si>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</si>
  <si>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</si>
  <si>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</si>
  <si>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</si>
  <si>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</si>
  <si>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</si>
  <si>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</si>
  <si>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</si>
  <si>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</si>
  <si>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</si>
  <si>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</si>
  <si>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</si>
  <si>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</si>
  <si>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</si>
  <si>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</si>
  <si>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</si>
  <si>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</si>
  <si>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</si>
  <si>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</si>
  <si>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</si>
  <si>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</si>
  <si>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</si>
  <si>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</si>
  <si>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</si>
  <si>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</si>
  <si>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</si>
  <si>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</si>
  <si>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</si>
  <si>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</si>
  <si>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</si>
  <si>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</si>
  <si>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</si>
  <si>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</si>
  <si>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</si>
  <si>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</si>
  <si>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</si>
  <si>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</si>
  <si>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</si>
  <si>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</si>
  <si>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</si>
  <si>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</si>
  <si>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</si>
  <si>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</si>
  <si>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</si>
  <si>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</si>
  <si>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</si>
  <si>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</si>
  <si>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</si>
  <si>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</si>
  <si>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</si>
  <si>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</si>
  <si>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</si>
  <si>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</si>
  <si>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</si>
  <si>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</si>
  <si>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</si>
  <si>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</si>
  <si>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</si>
  <si>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</si>
  <si>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</si>
  <si>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</si>
  <si>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</si>
  <si>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</si>
  <si>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</si>
  <si>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</si>
  <si>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</si>
  <si>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</si>
  <si>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</si>
  <si>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</si>
  <si>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</si>
  <si>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</si>
  <si>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</si>
  <si>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</si>
  <si>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</si>
  <si>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</si>
  <si>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</si>
  <si>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</si>
  <si>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</si>
  <si>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</si>
  <si>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</si>
  <si>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</si>
  <si>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</si>
  <si>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</si>
  <si>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</si>
  <si>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</si>
  <si>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</si>
  <si>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</si>
  <si>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</si>
  <si>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</si>
  <si>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</si>
  <si>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</si>
  <si>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</si>
  <si>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</si>
  <si>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</si>
  <si>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</si>
  <si>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</si>
  <si>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</si>
  <si>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</si>
  <si>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</si>
  <si>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</si>
  <si>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</si>
  <si>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</si>
  <si>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</si>
  <si>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</si>
  <si>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</si>
  <si>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</si>
  <si>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</si>
  <si>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</si>
  <si>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</si>
  <si>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</si>
  <si>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</si>
  <si>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</si>
  <si>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</si>
  <si>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</si>
  <si>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</si>
  <si>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</si>
  <si>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</si>
  <si>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</si>
  <si>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</si>
  <si>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</si>
  <si>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</si>
  <si>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</si>
  <si>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</si>
  <si>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</si>
  <si>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</si>
  <si>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</si>
  <si>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</si>
  <si>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</si>
  <si>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</si>
  <si>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</si>
  <si>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</si>
  <si>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</si>
  <si>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</si>
  <si>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</si>
  <si>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</si>
  <si>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</si>
  <si>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</si>
  <si>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</si>
  <si>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</si>
  <si>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</si>
  <si>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</si>
  <si>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</si>
  <si>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</si>
  <si>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</si>
  <si>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</si>
  <si>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</si>
  <si>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</si>
  <si>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</si>
  <si>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</si>
  <si>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</si>
  <si>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</si>
  <si>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</si>
  <si>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</si>
  <si>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</si>
  <si>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</si>
  <si>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</si>
  <si>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</si>
  <si>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</si>
  <si>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</si>
  <si>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</si>
  <si>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</si>
  <si>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</si>
  <si>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</si>
  <si>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</si>
  <si>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</si>
  <si>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</si>
  <si>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</si>
  <si>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</si>
  <si>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</si>
  <si>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</si>
  <si>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</si>
  <si>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</si>
  <si>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</si>
  <si>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</si>
  <si>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</si>
  <si>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</si>
  <si>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</si>
  <si>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</si>
  <si>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</si>
  <si>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</si>
  <si>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</si>
  <si>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</si>
  <si>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</si>
  <si>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</si>
  <si>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</si>
  <si>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</si>
  <si>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</si>
  <si>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</si>
  <si>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</si>
  <si>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</si>
  <si>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</si>
  <si>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</si>
  <si>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</si>
  <si>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</si>
  <si>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</si>
  <si>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</si>
  <si>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</si>
  <si>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</si>
  <si>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</si>
  <si>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</si>
  <si>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</si>
  <si>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</si>
  <si>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</si>
  <si>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</si>
  <si>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</si>
  <si>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</si>
  <si>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</si>
  <si>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</si>
  <si>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</si>
  <si>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</si>
  <si>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</si>
  <si>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</si>
  <si>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</si>
  <si>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</si>
  <si>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</si>
  <si>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</si>
  <si>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</si>
  <si>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</si>
  <si>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</si>
  <si>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</si>
  <si>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</si>
  <si>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</si>
  <si>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</si>
  <si>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</si>
  <si>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</si>
  <si>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</si>
  <si>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</si>
  <si>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</si>
  <si>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</si>
  <si>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</si>
  <si>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</si>
  <si>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</si>
  <si>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</si>
  <si>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</si>
  <si>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</si>
  <si>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</si>
  <si>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</si>
  <si>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</si>
  <si>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</si>
  <si>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</si>
  <si>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</si>
  <si>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</si>
  <si>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</si>
  <si>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</si>
  <si>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</si>
  <si>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</si>
  <si>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</si>
  <si>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</si>
  <si>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</si>
  <si>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</si>
  <si>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</si>
  <si>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</si>
  <si>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</si>
  <si>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</si>
  <si>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</si>
  <si>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</si>
  <si>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</si>
  <si>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</si>
  <si>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</si>
  <si>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</si>
  <si>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</si>
  <si>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</si>
  <si>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</si>
  <si>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</si>
  <si>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</si>
  <si>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</si>
  <si>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</si>
  <si>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</si>
  <si>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</si>
  <si>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</si>
  <si>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</si>
  <si>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</si>
  <si>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</si>
  <si>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</si>
  <si>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</si>
  <si>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</si>
  <si>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</si>
  <si>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</si>
  <si>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</si>
  <si>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</si>
  <si>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</si>
  <si>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</si>
  <si>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</si>
  <si>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</si>
  <si>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</si>
  <si>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</si>
  <si>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</si>
  <si>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</si>
  <si>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</si>
  <si>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</si>
  <si>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</si>
  <si>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</si>
  <si>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</si>
  <si>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</si>
  <si>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</si>
  <si>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</si>
  <si>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</si>
  <si>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</si>
  <si>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</si>
  <si>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</si>
  <si>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</si>
  <si>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</si>
  <si>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</si>
  <si>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</si>
  <si>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</si>
  <si>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</si>
  <si>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</si>
  <si>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</si>
  <si>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</si>
  <si>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</si>
  <si>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</si>
  <si>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Прогноз (Факт)</t>
  </si>
  <si>
    <t>План (Утвержденный план)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</si>
  <si>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</si>
  <si>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</si>
  <si>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</si>
  <si>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</si>
  <si>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</si>
  <si>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</si>
  <si>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</si>
  <si>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</si>
  <si>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</si>
  <si>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</si>
  <si>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</si>
  <si>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</si>
  <si>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</si>
  <si>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</si>
  <si>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</si>
  <si>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</si>
  <si>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</si>
  <si>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</si>
  <si>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</si>
  <si>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</si>
  <si>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</si>
  <si>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</si>
  <si>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</si>
  <si>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</si>
  <si>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</si>
  <si>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</si>
  <si>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</si>
  <si>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</si>
  <si>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</si>
  <si>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</si>
  <si>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</si>
  <si>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</si>
  <si>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</si>
  <si>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</si>
  <si>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</si>
  <si>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</si>
  <si>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</si>
  <si>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</si>
  <si>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</si>
  <si>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</si>
  <si>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</si>
  <si>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</si>
  <si>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</si>
  <si>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</si>
  <si>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</si>
  <si>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</si>
  <si>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</si>
  <si>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</si>
  <si>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</si>
  <si>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</si>
  <si>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</si>
  <si>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</si>
  <si>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</si>
  <si>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</si>
  <si>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</si>
  <si>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</si>
  <si>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</si>
  <si>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</si>
  <si>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</si>
  <si>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</si>
  <si>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</si>
  <si>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</si>
  <si>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</si>
  <si>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</si>
  <si>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</si>
  <si>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</si>
  <si>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</si>
  <si>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</si>
  <si>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</si>
  <si>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</si>
  <si>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</si>
  <si>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</si>
  <si>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</si>
  <si>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</si>
  <si>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</si>
  <si>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</si>
  <si>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</si>
  <si>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</si>
  <si>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</si>
  <si>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</si>
  <si>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</si>
  <si>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</si>
  <si>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</si>
  <si>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</si>
  <si>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</si>
  <si>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</si>
  <si>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</si>
  <si>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</si>
  <si>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</si>
  <si>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</si>
  <si>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</si>
  <si>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</si>
  <si>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</si>
  <si>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</si>
  <si>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</si>
  <si>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</si>
  <si>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</si>
  <si>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</si>
  <si>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</si>
  <si>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</si>
  <si>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</si>
  <si>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</si>
  <si>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</si>
  <si>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</si>
  <si>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</si>
  <si>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</si>
  <si>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Год раскрытия (предоставления) информации: 2022 год</t>
  </si>
  <si>
    <t>Форма № 20 Финансовый план субъекта электроэнергетики</t>
  </si>
  <si>
    <t xml:space="preserve">Генеральный директор АО "Горэлектросеть" г.Кисловодск </t>
  </si>
  <si>
    <t>Нахушев Р.Р.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</si>
</sst>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top"/>
    </xf>
    <xf numFmtId="0" fontId="10" fillId="0" borderId="25" xfId="0" applyFont="1" applyFill="1" applyBorder="1" applyAlignment="1">
      <alignment horizontal="center" vertical="top"/>
    </xf>
    <xf numFmtId="0" fontId="10" fillId="0" borderId="26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164" fontId="11" fillId="0" borderId="32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1" fillId="0" borderId="19" xfId="0" applyNumberFormat="1" applyFont="1" applyFill="1" applyBorder="1" applyAlignment="1">
      <alignment horizontal="center" vertical="center"/>
    </xf>
    <xf numFmtId="164" fontId="11" fillId="0" borderId="17" xfId="0" applyNumberFormat="1" applyFont="1" applyFill="1" applyBorder="1" applyAlignment="1">
      <alignment horizontal="center" vertical="center"/>
    </xf>
    <xf numFmtId="164" fontId="11" fillId="0" borderId="18" xfId="0" applyNumberFormat="1" applyFont="1" applyFill="1" applyBorder="1" applyAlignment="1">
      <alignment horizontal="center" vertical="center"/>
    </xf>
    <xf numFmtId="164" fontId="11" fillId="0" borderId="37" xfId="0" applyNumberFormat="1" applyFont="1" applyFill="1" applyBorder="1" applyAlignment="1">
      <alignment horizontal="center" vertical="center"/>
    </xf>
    <xf numFmtId="164" fontId="11" fillId="0" borderId="38" xfId="0" applyNumberFormat="1" applyFont="1" applyFill="1" applyBorder="1" applyAlignment="1">
      <alignment horizontal="center" vertical="center"/>
    </xf>
    <xf numFmtId="164" fontId="11" fillId="0" borderId="39" xfId="0" applyNumberFormat="1" applyFont="1" applyFill="1" applyBorder="1" applyAlignment="1">
      <alignment horizontal="center" vertical="center"/>
    </xf>
    <xf numFmtId="164" fontId="11" fillId="0" borderId="24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/>
    </xf>
    <xf numFmtId="164" fontId="11" fillId="0" borderId="33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40" xfId="0" applyNumberFormat="1" applyFont="1" applyFill="1" applyBorder="1" applyAlignment="1">
      <alignment horizontal="center" vertical="center"/>
    </xf>
    <xf numFmtId="164" fontId="11" fillId="0" borderId="4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164" fontId="12" fillId="0" borderId="19" xfId="0" applyNumberFormat="1" applyFont="1" applyFill="1" applyBorder="1" applyAlignment="1">
      <alignment horizontal="center" vertical="center"/>
    </xf>
    <xf numFmtId="164" fontId="12" fillId="0" borderId="17" xfId="0" applyNumberFormat="1" applyFont="1" applyFill="1" applyBorder="1" applyAlignment="1">
      <alignment horizontal="center" vertical="center"/>
    </xf>
    <xf numFmtId="164" fontId="12" fillId="0" borderId="18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2" fontId="11" fillId="0" borderId="33" xfId="0" applyNumberFormat="1" applyFont="1" applyFill="1" applyBorder="1" applyAlignment="1">
      <alignment horizontal="center" vertical="center"/>
    </xf>
    <xf numFmtId="2" fontId="11" fillId="0" borderId="18" xfId="0" applyNumberFormat="1" applyFont="1" applyFill="1" applyBorder="1" applyAlignment="1">
      <alignment horizontal="center" vertical="center"/>
    </xf>
    <xf numFmtId="2" fontId="11" fillId="0" borderId="34" xfId="0" applyNumberFormat="1" applyFont="1" applyFill="1" applyBorder="1" applyAlignment="1">
      <alignment horizontal="center" vertical="center"/>
    </xf>
    <xf numFmtId="2" fontId="11" fillId="0" borderId="19" xfId="0" applyNumberFormat="1" applyFont="1" applyFill="1" applyBorder="1" applyAlignment="1">
      <alignment horizontal="center" vertical="center"/>
    </xf>
    <xf numFmtId="164" fontId="12" fillId="0" borderId="37" xfId="0" applyNumberFormat="1" applyFont="1" applyFill="1" applyBorder="1" applyAlignment="1">
      <alignment horizontal="center" vertical="center"/>
    </xf>
    <xf numFmtId="164" fontId="12" fillId="0" borderId="38" xfId="0" applyNumberFormat="1" applyFont="1" applyFill="1" applyBorder="1" applyAlignment="1">
      <alignment horizontal="center" vertical="center"/>
    </xf>
    <xf numFmtId="164" fontId="12" fillId="0" borderId="39" xfId="0" applyNumberFormat="1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 wrapText="1"/>
    </xf>
    <xf numFmtId="1" fontId="11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11" fillId="0" borderId="17" xfId="0" applyNumberFormat="1" applyFont="1" applyFill="1" applyBorder="1" applyAlignment="1">
      <alignment horizontal="center" vertical="center" wrapText="1"/>
    </xf>
    <xf numFmtId="164" fontId="11" fillId="0" borderId="18" xfId="0" applyNumberFormat="1" applyFont="1" applyFill="1" applyBorder="1" applyAlignment="1">
      <alignment horizontal="center" vertical="center" wrapText="1"/>
    </xf>
    <xf numFmtId="164" fontId="13" fillId="0" borderId="24" xfId="0" applyNumberFormat="1" applyFont="1" applyFill="1" applyBorder="1" applyAlignment="1">
      <alignment horizontal="center" vertical="top"/>
    </xf>
    <xf numFmtId="164" fontId="13" fillId="0" borderId="25" xfId="0" applyNumberFormat="1" applyFont="1" applyFill="1" applyBorder="1" applyAlignment="1">
      <alignment horizontal="center" vertical="top"/>
    </xf>
    <xf numFmtId="164" fontId="13" fillId="0" borderId="26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164" fontId="11" fillId="0" borderId="24" xfId="0" applyNumberFormat="1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164" fontId="11" fillId="0" borderId="19" xfId="0" applyNumberFormat="1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164" fontId="11" fillId="0" borderId="6" xfId="0" applyNumberFormat="1" applyFont="1" applyFill="1" applyBorder="1" applyAlignment="1">
      <alignment horizontal="center" vertical="center"/>
    </xf>
    <xf numFmtId="164" fontId="11" fillId="0" borderId="46" xfId="0" applyNumberFormat="1" applyFont="1" applyFill="1" applyBorder="1" applyAlignment="1">
      <alignment horizontal="center" vertical="center"/>
    </xf>
    <xf numFmtId="164" fontId="11" fillId="0" borderId="33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left" vertical="center" wrapText="1" indent="2"/>
    </xf>
    <xf numFmtId="164" fontId="11" fillId="0" borderId="36" xfId="0" applyNumberFormat="1" applyFont="1" applyFill="1" applyBorder="1" applyAlignment="1">
      <alignment horizontal="left" vertical="center" wrapText="1" indent="2"/>
    </xf>
    <xf numFmtId="164" fontId="11" fillId="0" borderId="34" xfId="0" applyNumberFormat="1" applyFont="1" applyFill="1" applyBorder="1" applyAlignment="1">
      <alignment horizontal="left" vertical="center" wrapText="1" indent="2"/>
    </xf>
    <xf numFmtId="164" fontId="11" fillId="0" borderId="20" xfId="0" applyNumberFormat="1" applyFont="1" applyFill="1" applyBorder="1" applyAlignment="1">
      <alignment horizontal="center" vertical="center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left" vertical="center" wrapText="1" indent="2"/>
    </xf>
    <xf numFmtId="164" fontId="11" fillId="0" borderId="23" xfId="0" applyNumberFormat="1" applyFont="1" applyFill="1" applyBorder="1" applyAlignment="1">
      <alignment horizontal="left" vertical="center" wrapText="1" indent="2"/>
    </xf>
    <xf numFmtId="164" fontId="11" fillId="0" borderId="21" xfId="0" applyNumberFormat="1" applyFont="1" applyFill="1" applyBorder="1" applyAlignment="1">
      <alignment horizontal="left" vertical="center" wrapText="1" indent="2"/>
    </xf>
    <xf numFmtId="164" fontId="11" fillId="0" borderId="35" xfId="0" applyNumberFormat="1" applyFont="1" applyFill="1" applyBorder="1" applyAlignment="1">
      <alignment horizontal="left" vertical="center" wrapText="1" indent="1"/>
    </xf>
    <xf numFmtId="164" fontId="11" fillId="0" borderId="36" xfId="0" applyNumberFormat="1" applyFont="1" applyFill="1" applyBorder="1" applyAlignment="1">
      <alignment horizontal="left" vertical="center" wrapText="1" indent="1"/>
    </xf>
    <xf numFmtId="164" fontId="11" fillId="0" borderId="34" xfId="0" applyNumberFormat="1" applyFont="1" applyFill="1" applyBorder="1" applyAlignment="1">
      <alignment horizontal="left" vertical="center" wrapText="1" indent="1"/>
    </xf>
    <xf numFmtId="164" fontId="11" fillId="0" borderId="22" xfId="0" applyNumberFormat="1" applyFont="1" applyFill="1" applyBorder="1" applyAlignment="1">
      <alignment horizontal="left" vertical="center" wrapText="1" indent="1"/>
    </xf>
    <xf numFmtId="164" fontId="11" fillId="0" borderId="23" xfId="0" applyNumberFormat="1" applyFont="1" applyFill="1" applyBorder="1" applyAlignment="1">
      <alignment horizontal="left" vertical="center" wrapText="1" indent="1"/>
    </xf>
    <xf numFmtId="164" fontId="11" fillId="0" borderId="21" xfId="0" applyNumberFormat="1" applyFont="1" applyFill="1" applyBorder="1" applyAlignment="1">
      <alignment horizontal="left" vertical="center" wrapText="1" indent="1"/>
    </xf>
    <xf numFmtId="164" fontId="11" fillId="0" borderId="12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center" vertical="center"/>
    </xf>
    <xf numFmtId="164" fontId="11" fillId="0" borderId="14" xfId="0" applyNumberFormat="1" applyFont="1" applyFill="1" applyBorder="1" applyAlignment="1">
      <alignment horizontal="left" vertical="center" wrapText="1"/>
    </xf>
    <xf numFmtId="164" fontId="11" fillId="0" borderId="15" xfId="0" applyNumberFormat="1" applyFont="1" applyFill="1" applyBorder="1" applyAlignment="1">
      <alignment horizontal="left" vertical="center" wrapText="1"/>
    </xf>
    <xf numFmtId="164" fontId="11" fillId="0" borderId="13" xfId="0" applyNumberFormat="1" applyFont="1" applyFill="1" applyBorder="1" applyAlignment="1">
      <alignment horizontal="left" vertical="center" wrapText="1"/>
    </xf>
    <xf numFmtId="164" fontId="11" fillId="0" borderId="35" xfId="0" applyNumberFormat="1" applyFont="1" applyFill="1" applyBorder="1" applyAlignment="1">
      <alignment horizontal="left" vertical="center" wrapText="1" indent="3"/>
    </xf>
    <xf numFmtId="164" fontId="11" fillId="0" borderId="36" xfId="0" applyNumberFormat="1" applyFont="1" applyFill="1" applyBorder="1" applyAlignment="1">
      <alignment horizontal="left" vertical="center" wrapText="1" indent="3"/>
    </xf>
    <xf numFmtId="164" fontId="11" fillId="0" borderId="34" xfId="0" applyNumberFormat="1" applyFont="1" applyFill="1" applyBorder="1" applyAlignment="1">
      <alignment horizontal="left" vertical="center" wrapText="1" indent="3"/>
    </xf>
    <xf numFmtId="164" fontId="11" fillId="0" borderId="35" xfId="0" applyNumberFormat="1" applyFont="1" applyFill="1" applyBorder="1" applyAlignment="1">
      <alignment horizontal="left" vertical="center" wrapText="1"/>
    </xf>
    <xf numFmtId="164" fontId="11" fillId="0" borderId="36" xfId="0" applyNumberFormat="1" applyFont="1" applyFill="1" applyBorder="1" applyAlignment="1">
      <alignment horizontal="left" vertical="center" wrapText="1"/>
    </xf>
    <xf numFmtId="164" fontId="11" fillId="0" borderId="34" xfId="0" applyNumberFormat="1" applyFont="1" applyFill="1" applyBorder="1" applyAlignment="1">
      <alignment horizontal="left" vertical="center" wrapText="1"/>
    </xf>
    <xf numFmtId="164" fontId="11" fillId="0" borderId="35" xfId="0" applyNumberFormat="1" applyFont="1" applyFill="1" applyBorder="1" applyAlignment="1">
      <alignment horizontal="left" vertical="center" wrapText="1" indent="4"/>
    </xf>
    <xf numFmtId="164" fontId="11" fillId="0" borderId="36" xfId="0" applyNumberFormat="1" applyFont="1" applyFill="1" applyBorder="1" applyAlignment="1">
      <alignment horizontal="left" vertical="center" wrapText="1" indent="4"/>
    </xf>
    <xf numFmtId="164" fontId="11" fillId="0" borderId="34" xfId="0" applyNumberFormat="1" applyFont="1" applyFill="1" applyBorder="1" applyAlignment="1">
      <alignment horizontal="left" vertical="center" wrapText="1" indent="4"/>
    </xf>
    <xf numFmtId="164" fontId="11" fillId="0" borderId="35" xfId="0" applyNumberFormat="1" applyFont="1" applyFill="1" applyBorder="1" applyAlignment="1">
      <alignment horizontal="left" vertical="center" wrapText="1" indent="5"/>
    </xf>
    <xf numFmtId="164" fontId="11" fillId="0" borderId="36" xfId="0" applyNumberFormat="1" applyFont="1" applyFill="1" applyBorder="1" applyAlignment="1">
      <alignment horizontal="left" vertical="center" wrapText="1" indent="5"/>
    </xf>
    <xf numFmtId="164" fontId="11" fillId="0" borderId="34" xfId="0" applyNumberFormat="1" applyFont="1" applyFill="1" applyBorder="1" applyAlignment="1">
      <alignment horizontal="left" vertical="center" wrapText="1" indent="5"/>
    </xf>
    <xf numFmtId="1" fontId="11" fillId="0" borderId="9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3" fillId="0" borderId="20" xfId="0" applyNumberFormat="1" applyFont="1" applyFill="1" applyBorder="1" applyAlignment="1">
      <alignment horizontal="center" vertical="top"/>
    </xf>
    <xf numFmtId="164" fontId="13" fillId="0" borderId="21" xfId="0" applyNumberFormat="1" applyFont="1" applyFill="1" applyBorder="1" applyAlignment="1">
      <alignment horizontal="center" vertical="top"/>
    </xf>
    <xf numFmtId="164" fontId="13" fillId="0" borderId="22" xfId="0" applyNumberFormat="1" applyFont="1" applyFill="1" applyBorder="1" applyAlignment="1">
      <alignment horizontal="center" vertical="top"/>
    </xf>
    <xf numFmtId="164" fontId="13" fillId="0" borderId="23" xfId="0" applyNumberFormat="1" applyFont="1" applyFill="1" applyBorder="1" applyAlignment="1">
      <alignment horizontal="center" vertical="top"/>
    </xf>
    <xf numFmtId="164" fontId="11" fillId="0" borderId="30" xfId="0" applyNumberFormat="1" applyFont="1" applyFill="1" applyBorder="1" applyAlignment="1">
      <alignment horizontal="left" vertical="center" wrapText="1"/>
    </xf>
    <xf numFmtId="164" fontId="11" fillId="0" borderId="31" xfId="0" applyNumberFormat="1" applyFont="1" applyFill="1" applyBorder="1" applyAlignment="1">
      <alignment horizontal="left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164" fontId="12" fillId="0" borderId="42" xfId="0" applyNumberFormat="1" applyFont="1" applyFill="1" applyBorder="1" applyAlignment="1">
      <alignment horizontal="center" vertical="center"/>
    </xf>
    <xf numFmtId="164" fontId="12" fillId="0" borderId="43" xfId="0" applyNumberFormat="1" applyFont="1" applyFill="1" applyBorder="1" applyAlignment="1">
      <alignment horizontal="center" vertical="center"/>
    </xf>
    <xf numFmtId="164" fontId="12" fillId="0" borderId="44" xfId="0" applyNumberFormat="1" applyFont="1" applyFill="1" applyBorder="1" applyAlignment="1">
      <alignment horizontal="left" vertical="center" wrapText="1"/>
    </xf>
    <xf numFmtId="164" fontId="12" fillId="0" borderId="45" xfId="0" applyNumberFormat="1" applyFont="1" applyFill="1" applyBorder="1" applyAlignment="1">
      <alignment horizontal="left" vertical="center" wrapText="1"/>
    </xf>
    <xf numFmtId="164" fontId="12" fillId="0" borderId="43" xfId="0" applyNumberFormat="1" applyFont="1" applyFill="1" applyBorder="1" applyAlignment="1">
      <alignment horizontal="left" vertical="center" wrapText="1"/>
    </xf>
    <xf numFmtId="164" fontId="8" fillId="0" borderId="27" xfId="0" applyNumberFormat="1" applyFont="1" applyFill="1" applyBorder="1" applyAlignment="1">
      <alignment horizontal="center" vertical="center"/>
    </xf>
    <xf numFmtId="164" fontId="8" fillId="0" borderId="28" xfId="0" applyNumberFormat="1" applyFont="1" applyFill="1" applyBorder="1" applyAlignment="1">
      <alignment horizontal="center" vertical="center"/>
    </xf>
    <xf numFmtId="164" fontId="8" fillId="0" borderId="29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2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16" xfId="0" applyNumberFormat="1" applyFont="1" applyFill="1" applyBorder="1" applyAlignment="1">
      <alignment horizontal="center" vertical="center" wrapText="1"/>
    </xf>
    <xf numFmtId="164" fontId="12" fillId="0" borderId="33" xfId="0" applyNumberFormat="1" applyFont="1" applyFill="1" applyBorder="1" applyAlignment="1">
      <alignment horizontal="center" vertical="center"/>
    </xf>
    <xf numFmtId="164" fontId="12" fillId="0" borderId="34" xfId="0" applyNumberFormat="1" applyFont="1" applyFill="1" applyBorder="1" applyAlignment="1">
      <alignment horizontal="center" vertical="center"/>
    </xf>
    <xf numFmtId="164" fontId="12" fillId="0" borderId="35" xfId="0" applyNumberFormat="1" applyFont="1" applyFill="1" applyBorder="1" applyAlignment="1">
      <alignment horizontal="left" vertical="center" wrapText="1"/>
    </xf>
    <xf numFmtId="164" fontId="12" fillId="0" borderId="36" xfId="0" applyNumberFormat="1" applyFont="1" applyFill="1" applyBorder="1" applyAlignment="1">
      <alignment horizontal="left" vertical="center" wrapText="1"/>
    </xf>
    <xf numFmtId="164" fontId="12" fillId="0" borderId="34" xfId="0" applyNumberFormat="1" applyFont="1" applyFill="1" applyBorder="1" applyAlignment="1">
      <alignment horizontal="left" vertical="center" wrapText="1"/>
    </xf>
    <xf numFmtId="164" fontId="11" fillId="0" borderId="22" xfId="0" applyNumberFormat="1" applyFont="1" applyFill="1" applyBorder="1" applyAlignment="1">
      <alignment horizontal="left" vertical="center" wrapText="1" indent="3"/>
    </xf>
    <xf numFmtId="164" fontId="11" fillId="0" borderId="23" xfId="0" applyNumberFormat="1" applyFont="1" applyFill="1" applyBorder="1" applyAlignment="1">
      <alignment horizontal="left" vertical="center" wrapText="1" indent="3"/>
    </xf>
    <xf numFmtId="164" fontId="11" fillId="0" borderId="21" xfId="0" applyNumberFormat="1" applyFont="1" applyFill="1" applyBorder="1" applyAlignment="1">
      <alignment horizontal="left" vertical="center" wrapText="1" indent="3"/>
    </xf>
    <xf numFmtId="164" fontId="2" fillId="0" borderId="27" xfId="0" applyNumberFormat="1" applyFont="1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164" fontId="11" fillId="0" borderId="22" xfId="0" applyNumberFormat="1" applyFont="1" applyFill="1" applyBorder="1" applyAlignment="1">
      <alignment horizontal="left" vertical="center" wrapText="1"/>
    </xf>
    <xf numFmtId="164" fontId="11" fillId="0" borderId="23" xfId="0" applyNumberFormat="1" applyFont="1" applyFill="1" applyBorder="1" applyAlignment="1">
      <alignment horizontal="left" vertical="center" wrapText="1"/>
    </xf>
    <xf numFmtId="164" fontId="11" fillId="0" borderId="21" xfId="0" applyNumberFormat="1" applyFont="1" applyFill="1" applyBorder="1" applyAlignment="1">
      <alignment horizontal="left" vertical="center" wrapText="1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164" fontId="11" fillId="0" borderId="30" xfId="0" applyNumberFormat="1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left" vertical="center" wrapText="1"/>
    </xf>
    <xf numFmtId="164" fontId="11" fillId="0" borderId="9" xfId="0" applyNumberFormat="1" applyFont="1" applyFill="1" applyBorder="1" applyAlignment="1">
      <alignment horizontal="left" vertical="center" wrapText="1" indent="1"/>
    </xf>
    <xf numFmtId="164" fontId="11" fillId="0" borderId="31" xfId="0" applyNumberFormat="1" applyFont="1" applyFill="1" applyBorder="1" applyAlignment="1">
      <alignment horizontal="left" vertical="center" wrapText="1" indent="1"/>
    </xf>
    <xf numFmtId="164" fontId="11" fillId="0" borderId="10" xfId="0" applyNumberFormat="1" applyFont="1" applyFill="1" applyBorder="1" applyAlignment="1">
      <alignment horizontal="left" vertical="center" wrapText="1" indent="1"/>
    </xf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0" fontId="2" fillId="0" borderId="2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62"/>
  <sheetViews>
    <sheetView tabSelected="1" view="pageBreakPreview" topLeftCell="G422" zoomScale="145" zoomScaleSheetLayoutView="145" workbookViewId="0">
      <selection activeCell="P442" sqref="P442"/>
    </sheetView>
  </sheetViews>
  <sheetFormatPr defaultColWidth="9.140625" defaultRowHeight="8.25"/>
  <cols>
    <col min="1" max="1" width="1.42578125" style="4" customWidth="1"/>
    <col min="2" max="2" width="3.42578125" style="4" customWidth="1"/>
    <col min="3" max="3" width="11.42578125" style="4" customWidth="1"/>
    <col min="4" max="4" width="7.28515625" style="4" customWidth="1"/>
    <col min="5" max="5" width="14" style="4" customWidth="1"/>
    <col min="6" max="6" width="6.42578125" style="4" customWidth="1"/>
    <col min="7" max="7" width="4.5703125" style="4" customWidth="1"/>
    <col min="8" max="8" width="6.140625" style="5" customWidth="1"/>
    <col min="9" max="10" width="4.7109375" style="5" customWidth="1"/>
    <col min="11" max="11" width="6.28515625" style="5" customWidth="1"/>
    <col min="12" max="12" width="5.7109375" style="5" customWidth="1"/>
    <col min="13" max="13" width="6.5703125" style="5" customWidth="1"/>
    <col min="14" max="14" width="9.42578125" style="5" customWidth="1"/>
    <col min="15" max="15" width="8.7109375" style="5" customWidth="1"/>
    <col min="16" max="16" width="9.28515625" style="5" customWidth="1"/>
    <col min="17" max="17" width="8.7109375" style="5" customWidth="1"/>
    <col min="18" max="18" width="9.28515625" style="5" customWidth="1"/>
    <col min="19" max="19" width="8.7109375" style="5" customWidth="1"/>
    <col min="20" max="20" width="9.28515625" style="5" customWidth="1"/>
    <col min="21" max="16384" width="9.140625" style="4"/>
  </cols>
  <sheetData>
    <row r="1" spans="1:20" s="1" customFormat="1" ht="11.25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0</v>
      </c>
    </row>
    <row r="2" spans="1:20" s="1" customFormat="1" ht="9.7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 t="s">
        <v>1</v>
      </c>
    </row>
    <row r="3" spans="1:20" s="1" customFormat="1" ht="9.75" customHeight="1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 t="s">
        <v>2</v>
      </c>
    </row>
    <row r="4" spans="1:20" ht="6.75" customHeight="1"/>
    <row r="5" spans="1:20" s="6" customFormat="1" ht="12">
      <c r="H5" s="7" t="s">
        <v>694</v>
      </c>
      <c r="I5" s="8"/>
      <c r="K5" s="7"/>
      <c r="L5" s="7"/>
      <c r="M5" s="7"/>
      <c r="N5" s="7"/>
      <c r="O5" s="7"/>
      <c r="P5" s="7"/>
      <c r="Q5" s="7"/>
      <c r="R5" s="7"/>
      <c r="S5" s="7"/>
      <c r="T5" s="75"/>
    </row>
    <row r="6" spans="1:20" s="1" customFormat="1" ht="6" customHeight="1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s="1" customFormat="1" ht="15.75">
      <c r="A7" s="9"/>
      <c r="B7" s="9"/>
      <c r="C7" s="10" t="s">
        <v>3</v>
      </c>
      <c r="D7" s="11"/>
      <c r="E7" s="11"/>
      <c r="F7" s="11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s="1" customFormat="1" ht="9" customHeight="1">
      <c r="A8" s="9"/>
      <c r="B8" s="9"/>
      <c r="C8" s="9"/>
      <c r="D8" s="12" t="s">
        <v>4</v>
      </c>
      <c r="E8" s="13"/>
      <c r="F8" s="13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s="1" customFormat="1" ht="15.75">
      <c r="A9" s="9"/>
      <c r="B9" s="9"/>
      <c r="C9" s="14" t="s">
        <v>5</v>
      </c>
      <c r="D9" s="15"/>
      <c r="E9" s="11"/>
      <c r="F9" s="11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s="1" customFormat="1" ht="15.75">
      <c r="A10" s="9"/>
      <c r="B10" s="9"/>
      <c r="C10" s="14" t="s">
        <v>693</v>
      </c>
      <c r="D10" s="16"/>
      <c r="E10" s="15"/>
      <c r="F10" s="17"/>
      <c r="G10" s="16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s="1" customFormat="1" ht="10.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1" customFormat="1" ht="15.75">
      <c r="A12" s="16"/>
      <c r="B12" s="16"/>
      <c r="C12" s="10" t="s">
        <v>6</v>
      </c>
      <c r="D12" s="16"/>
      <c r="E12" s="16"/>
      <c r="F12" s="16"/>
      <c r="G12" s="16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s="1" customFormat="1" ht="10.5">
      <c r="A13" s="16"/>
      <c r="B13" s="11"/>
      <c r="C13" s="18"/>
      <c r="D13" s="11"/>
      <c r="E13" s="11"/>
      <c r="F13" s="11"/>
      <c r="G13" s="16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s="1" customFormat="1" ht="12.75" customHeight="1">
      <c r="A14" s="19"/>
      <c r="B14" s="13"/>
      <c r="C14" s="13"/>
      <c r="D14" s="13"/>
      <c r="E14" s="13"/>
      <c r="F14" s="13"/>
      <c r="G14" s="20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s="21" customFormat="1" ht="14.25" customHeight="1" thickBot="1">
      <c r="A15" s="175" t="s">
        <v>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</row>
    <row r="16" spans="1:20" s="24" customFormat="1" ht="18" customHeight="1">
      <c r="A16" s="176" t="s">
        <v>8</v>
      </c>
      <c r="B16" s="177"/>
      <c r="C16" s="180" t="s">
        <v>9</v>
      </c>
      <c r="D16" s="181"/>
      <c r="E16" s="181"/>
      <c r="F16" s="181"/>
      <c r="G16" s="177"/>
      <c r="H16" s="184" t="s">
        <v>10</v>
      </c>
      <c r="I16" s="22">
        <v>2019</v>
      </c>
      <c r="J16" s="23">
        <v>2020</v>
      </c>
      <c r="K16" s="23">
        <v>2021</v>
      </c>
      <c r="L16" s="78">
        <v>2022</v>
      </c>
      <c r="M16" s="186">
        <v>2023</v>
      </c>
      <c r="N16" s="187"/>
      <c r="O16" s="186">
        <v>2024</v>
      </c>
      <c r="P16" s="187"/>
      <c r="Q16" s="186">
        <v>2025</v>
      </c>
      <c r="R16" s="187"/>
      <c r="S16" s="186" t="s">
        <v>11</v>
      </c>
      <c r="T16" s="188"/>
    </row>
    <row r="17" spans="1:20" s="24" customFormat="1" ht="42" customHeight="1">
      <c r="A17" s="178"/>
      <c r="B17" s="179"/>
      <c r="C17" s="182"/>
      <c r="D17" s="183"/>
      <c r="E17" s="183"/>
      <c r="F17" s="183"/>
      <c r="G17" s="179"/>
      <c r="H17" s="185"/>
      <c r="I17" s="25" t="s">
        <v>12</v>
      </c>
      <c r="J17" s="26" t="s">
        <v>12</v>
      </c>
      <c r="K17" s="26" t="s">
        <v>12</v>
      </c>
      <c r="L17" s="26" t="s">
        <v>13</v>
      </c>
      <c r="M17" s="26" t="s">
        <v>15</v>
      </c>
      <c r="N17" s="26" t="s">
        <v>14</v>
      </c>
      <c r="O17" s="26" t="s">
        <v>13</v>
      </c>
      <c r="P17" s="26" t="s">
        <v>14</v>
      </c>
      <c r="Q17" s="26" t="s">
        <v>13</v>
      </c>
      <c r="R17" s="26" t="s">
        <v>14</v>
      </c>
      <c r="S17" s="26" t="s">
        <v>15</v>
      </c>
      <c r="T17" s="27" t="s">
        <v>14</v>
      </c>
    </row>
    <row r="18" spans="1:20" s="31" customFormat="1" ht="9" thickBot="1">
      <c r="A18" s="168">
        <v>1</v>
      </c>
      <c r="B18" s="169"/>
      <c r="C18" s="170">
        <v>2</v>
      </c>
      <c r="D18" s="171"/>
      <c r="E18" s="171"/>
      <c r="F18" s="171"/>
      <c r="G18" s="169"/>
      <c r="H18" s="28">
        <v>3</v>
      </c>
      <c r="I18" s="29">
        <v>4</v>
      </c>
      <c r="J18" s="30">
        <v>5</v>
      </c>
      <c r="K18" s="30">
        <v>6</v>
      </c>
      <c r="L18" s="30">
        <v>7</v>
      </c>
      <c r="M18" s="30">
        <v>9</v>
      </c>
      <c r="N18" s="30">
        <v>10</v>
      </c>
      <c r="O18" s="30">
        <v>11</v>
      </c>
      <c r="P18" s="30">
        <v>12</v>
      </c>
      <c r="Q18" s="30">
        <v>11</v>
      </c>
      <c r="R18" s="30">
        <v>12</v>
      </c>
      <c r="S18" s="30">
        <v>13</v>
      </c>
      <c r="T18" s="28">
        <v>14</v>
      </c>
    </row>
    <row r="19" spans="1:20" s="32" customFormat="1" ht="10.5" customHeight="1" thickBot="1">
      <c r="A19" s="172" t="s">
        <v>16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4"/>
    </row>
    <row r="20" spans="1:20" s="36" customFormat="1" ht="9.75" customHeight="1">
      <c r="A20" s="162" t="s">
        <v>17</v>
      </c>
      <c r="B20" s="163"/>
      <c r="C20" s="164" t="s">
        <v>18</v>
      </c>
      <c r="D20" s="126"/>
      <c r="E20" s="126"/>
      <c r="F20" s="126"/>
      <c r="G20" s="127"/>
      <c r="H20" s="33" t="s">
        <v>19</v>
      </c>
      <c r="I20" s="34">
        <f>SUM(I21,I25:I31,I34)</f>
        <v>1304.066</v>
      </c>
      <c r="J20" s="35">
        <f>SUM(J21,J25:J31,J34)</f>
        <v>1281.8972900000001</v>
      </c>
      <c r="K20" s="35">
        <f t="shared" ref="K20:P20" si="0">SUM(K21,K25:K31,K34)</f>
        <v>1435.645867</v>
      </c>
      <c r="L20" s="35">
        <v>1317.126</v>
      </c>
      <c r="M20" s="35">
        <f t="shared" si="0"/>
        <v>1369.81104</v>
      </c>
      <c r="N20" s="35">
        <f t="shared" si="0"/>
        <v>0</v>
      </c>
      <c r="O20" s="35">
        <f t="shared" si="0"/>
        <v>1424.6034816000001</v>
      </c>
      <c r="P20" s="35">
        <f t="shared" si="0"/>
        <v>0</v>
      </c>
      <c r="Q20" s="35">
        <f t="shared" ref="Q20:R20" si="1">SUM(Q21,Q25:Q31,Q34)</f>
        <v>1481.587620864</v>
      </c>
      <c r="R20" s="35">
        <f t="shared" si="1"/>
        <v>0</v>
      </c>
      <c r="S20" s="83">
        <f>M20+O20+Q20</f>
        <v>4276.0021424639999</v>
      </c>
      <c r="T20" s="82">
        <f>N20+P20+R20</f>
        <v>0</v>
      </c>
    </row>
    <row r="21" spans="1:20" s="36" customFormat="1" ht="8.25" customHeight="1">
      <c r="A21" s="84" t="s">
        <v>20</v>
      </c>
      <c r="B21" s="85"/>
      <c r="C21" s="94" t="s">
        <v>21</v>
      </c>
      <c r="D21" s="95"/>
      <c r="E21" s="95"/>
      <c r="F21" s="95"/>
      <c r="G21" s="96"/>
      <c r="H21" s="37" t="s">
        <v>19</v>
      </c>
      <c r="I21" s="38">
        <f>SUM(I22:I24)</f>
        <v>0</v>
      </c>
      <c r="J21" s="39">
        <f t="shared" ref="J21:P21" si="2">SUM(J22:J24)</f>
        <v>0</v>
      </c>
      <c r="K21" s="39">
        <f t="shared" si="2"/>
        <v>0</v>
      </c>
      <c r="L21" s="39">
        <f t="shared" si="2"/>
        <v>0</v>
      </c>
      <c r="M21" s="39">
        <f t="shared" si="2"/>
        <v>0</v>
      </c>
      <c r="N21" s="39">
        <f t="shared" si="2"/>
        <v>0</v>
      </c>
      <c r="O21" s="39">
        <f t="shared" si="2"/>
        <v>0</v>
      </c>
      <c r="P21" s="39">
        <f t="shared" si="2"/>
        <v>0</v>
      </c>
      <c r="Q21" s="39">
        <f t="shared" ref="Q21:R21" si="3">SUM(Q22:Q24)</f>
        <v>0</v>
      </c>
      <c r="R21" s="39">
        <f t="shared" si="3"/>
        <v>0</v>
      </c>
      <c r="S21" s="39">
        <f>M21+O21+Q21</f>
        <v>0</v>
      </c>
      <c r="T21" s="39">
        <f>N21+P21+R21</f>
        <v>0</v>
      </c>
    </row>
    <row r="22" spans="1:20" s="36" customFormat="1" ht="16.5" customHeight="1">
      <c r="A22" s="84" t="s">
        <v>22</v>
      </c>
      <c r="B22" s="85"/>
      <c r="C22" s="94" t="s">
        <v>23</v>
      </c>
      <c r="D22" s="95"/>
      <c r="E22" s="95"/>
      <c r="F22" s="95"/>
      <c r="G22" s="96"/>
      <c r="H22" s="37" t="s">
        <v>19</v>
      </c>
      <c r="I22" s="38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f t="shared" ref="S22:S34" si="4">M22+O22+Q22</f>
        <v>0</v>
      </c>
      <c r="T22" s="39">
        <f t="shared" ref="T22:T35" si="5">N22+P22+R22</f>
        <v>0</v>
      </c>
    </row>
    <row r="23" spans="1:20" s="36" customFormat="1" ht="16.5" customHeight="1">
      <c r="A23" s="84" t="s">
        <v>24</v>
      </c>
      <c r="B23" s="85"/>
      <c r="C23" s="94" t="s">
        <v>25</v>
      </c>
      <c r="D23" s="95"/>
      <c r="E23" s="95"/>
      <c r="F23" s="95"/>
      <c r="G23" s="96"/>
      <c r="H23" s="37" t="s">
        <v>19</v>
      </c>
      <c r="I23" s="38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f t="shared" si="4"/>
        <v>0</v>
      </c>
      <c r="T23" s="39">
        <f t="shared" si="5"/>
        <v>0</v>
      </c>
    </row>
    <row r="24" spans="1:20" s="36" customFormat="1" ht="16.5" customHeight="1">
      <c r="A24" s="84" t="s">
        <v>26</v>
      </c>
      <c r="B24" s="85"/>
      <c r="C24" s="94" t="s">
        <v>27</v>
      </c>
      <c r="D24" s="95"/>
      <c r="E24" s="95"/>
      <c r="F24" s="95"/>
      <c r="G24" s="96"/>
      <c r="H24" s="37" t="s">
        <v>19</v>
      </c>
      <c r="I24" s="38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f t="shared" si="4"/>
        <v>0</v>
      </c>
      <c r="T24" s="39">
        <f t="shared" si="5"/>
        <v>0</v>
      </c>
    </row>
    <row r="25" spans="1:20" s="36" customFormat="1" ht="8.1" customHeight="1">
      <c r="A25" s="84" t="s">
        <v>28</v>
      </c>
      <c r="B25" s="85"/>
      <c r="C25" s="94" t="s">
        <v>29</v>
      </c>
      <c r="D25" s="95"/>
      <c r="E25" s="95"/>
      <c r="F25" s="95"/>
      <c r="G25" s="96"/>
      <c r="H25" s="37" t="s">
        <v>19</v>
      </c>
      <c r="I25" s="38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f t="shared" si="4"/>
        <v>0</v>
      </c>
      <c r="T25" s="39">
        <f t="shared" si="5"/>
        <v>0</v>
      </c>
    </row>
    <row r="26" spans="1:20" s="36" customFormat="1" ht="8.1" customHeight="1">
      <c r="A26" s="84" t="s">
        <v>30</v>
      </c>
      <c r="B26" s="85"/>
      <c r="C26" s="94" t="s">
        <v>31</v>
      </c>
      <c r="D26" s="95"/>
      <c r="E26" s="95"/>
      <c r="F26" s="95"/>
      <c r="G26" s="96"/>
      <c r="H26" s="37" t="s">
        <v>19</v>
      </c>
      <c r="I26" s="38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f t="shared" si="4"/>
        <v>0</v>
      </c>
      <c r="T26" s="39">
        <f t="shared" si="5"/>
        <v>0</v>
      </c>
    </row>
    <row r="27" spans="1:20" s="36" customFormat="1" ht="8.1" customHeight="1">
      <c r="A27" s="84" t="s">
        <v>32</v>
      </c>
      <c r="B27" s="85"/>
      <c r="C27" s="94" t="s">
        <v>33</v>
      </c>
      <c r="D27" s="95"/>
      <c r="E27" s="95"/>
      <c r="F27" s="95"/>
      <c r="G27" s="96"/>
      <c r="H27" s="37" t="s">
        <v>19</v>
      </c>
      <c r="I27" s="38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f t="shared" si="4"/>
        <v>0</v>
      </c>
      <c r="T27" s="39">
        <f t="shared" si="5"/>
        <v>0</v>
      </c>
    </row>
    <row r="28" spans="1:20" s="36" customFormat="1" ht="8.1" customHeight="1">
      <c r="A28" s="84" t="s">
        <v>34</v>
      </c>
      <c r="B28" s="85"/>
      <c r="C28" s="94" t="s">
        <v>35</v>
      </c>
      <c r="D28" s="95"/>
      <c r="E28" s="95"/>
      <c r="F28" s="95"/>
      <c r="G28" s="96"/>
      <c r="H28" s="37" t="s">
        <v>19</v>
      </c>
      <c r="I28" s="38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f t="shared" si="4"/>
        <v>0</v>
      </c>
      <c r="T28" s="39">
        <f t="shared" si="5"/>
        <v>0</v>
      </c>
    </row>
    <row r="29" spans="1:20" s="36" customFormat="1" ht="8.1" customHeight="1">
      <c r="A29" s="84" t="s">
        <v>36</v>
      </c>
      <c r="B29" s="85"/>
      <c r="C29" s="94" t="s">
        <v>37</v>
      </c>
      <c r="D29" s="95"/>
      <c r="E29" s="95"/>
      <c r="F29" s="95"/>
      <c r="G29" s="96"/>
      <c r="H29" s="37" t="s">
        <v>19</v>
      </c>
      <c r="I29" s="38">
        <v>1297.672</v>
      </c>
      <c r="J29" s="39">
        <v>1276.82689</v>
      </c>
      <c r="K29" s="39">
        <f>1310.829+118.356</f>
        <v>1429.1849999999999</v>
      </c>
      <c r="L29" s="39">
        <f>L20-L34</f>
        <v>1310.40669832</v>
      </c>
      <c r="M29" s="39">
        <f>L29*104%</f>
        <v>1362.8229662528001</v>
      </c>
      <c r="N29" s="39">
        <v>0</v>
      </c>
      <c r="O29" s="39">
        <f>M29*104%</f>
        <v>1417.3358849029121</v>
      </c>
      <c r="P29" s="39">
        <v>0</v>
      </c>
      <c r="Q29" s="39">
        <f>O29*104%</f>
        <v>1474.0293202990285</v>
      </c>
      <c r="R29" s="39">
        <v>0</v>
      </c>
      <c r="S29" s="39">
        <f t="shared" si="4"/>
        <v>4254.1881714547408</v>
      </c>
      <c r="T29" s="39">
        <f t="shared" si="5"/>
        <v>0</v>
      </c>
    </row>
    <row r="30" spans="1:20" s="36" customFormat="1" ht="8.1" customHeight="1">
      <c r="A30" s="84" t="s">
        <v>38</v>
      </c>
      <c r="B30" s="85"/>
      <c r="C30" s="94" t="s">
        <v>39</v>
      </c>
      <c r="D30" s="95"/>
      <c r="E30" s="95"/>
      <c r="F30" s="95"/>
      <c r="G30" s="96"/>
      <c r="H30" s="37" t="s">
        <v>19</v>
      </c>
      <c r="I30" s="38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f t="shared" si="4"/>
        <v>0</v>
      </c>
      <c r="T30" s="39">
        <f t="shared" si="5"/>
        <v>0</v>
      </c>
    </row>
    <row r="31" spans="1:20" s="36" customFormat="1" ht="16.5" customHeight="1">
      <c r="A31" s="84" t="s">
        <v>40</v>
      </c>
      <c r="B31" s="85"/>
      <c r="C31" s="94" t="s">
        <v>41</v>
      </c>
      <c r="D31" s="95"/>
      <c r="E31" s="95"/>
      <c r="F31" s="95"/>
      <c r="G31" s="96"/>
      <c r="H31" s="37" t="s">
        <v>19</v>
      </c>
      <c r="I31" s="38">
        <f>SUM(I32:I33)</f>
        <v>0</v>
      </c>
      <c r="J31" s="39">
        <f>SUM(J32:J33)</f>
        <v>0</v>
      </c>
      <c r="K31" s="39">
        <f t="shared" ref="K31:P31" si="6">SUM(K32:K33)</f>
        <v>0</v>
      </c>
      <c r="L31" s="39">
        <f t="shared" si="6"/>
        <v>0</v>
      </c>
      <c r="M31" s="39">
        <f t="shared" si="6"/>
        <v>0</v>
      </c>
      <c r="N31" s="39">
        <f t="shared" si="6"/>
        <v>0</v>
      </c>
      <c r="O31" s="39">
        <f t="shared" si="6"/>
        <v>0</v>
      </c>
      <c r="P31" s="39">
        <f t="shared" si="6"/>
        <v>0</v>
      </c>
      <c r="Q31" s="39">
        <f t="shared" ref="Q31:R31" si="7">SUM(Q32:Q33)</f>
        <v>0</v>
      </c>
      <c r="R31" s="39">
        <f t="shared" si="7"/>
        <v>0</v>
      </c>
      <c r="S31" s="39">
        <f t="shared" si="4"/>
        <v>0</v>
      </c>
      <c r="T31" s="39">
        <f t="shared" si="5"/>
        <v>0</v>
      </c>
    </row>
    <row r="32" spans="1:20" s="36" customFormat="1" ht="8.1" customHeight="1">
      <c r="A32" s="84" t="s">
        <v>42</v>
      </c>
      <c r="B32" s="85"/>
      <c r="C32" s="86" t="s">
        <v>43</v>
      </c>
      <c r="D32" s="87"/>
      <c r="E32" s="87"/>
      <c r="F32" s="87"/>
      <c r="G32" s="88"/>
      <c r="H32" s="37" t="s">
        <v>19</v>
      </c>
      <c r="I32" s="38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f t="shared" si="4"/>
        <v>0</v>
      </c>
      <c r="T32" s="39">
        <f t="shared" si="5"/>
        <v>0</v>
      </c>
    </row>
    <row r="33" spans="1:20" s="36" customFormat="1" ht="8.1" customHeight="1">
      <c r="A33" s="84" t="s">
        <v>44</v>
      </c>
      <c r="B33" s="85"/>
      <c r="C33" s="86" t="s">
        <v>45</v>
      </c>
      <c r="D33" s="87"/>
      <c r="E33" s="87"/>
      <c r="F33" s="87"/>
      <c r="G33" s="88"/>
      <c r="H33" s="37" t="s">
        <v>19</v>
      </c>
      <c r="I33" s="38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f t="shared" si="4"/>
        <v>0</v>
      </c>
      <c r="T33" s="39">
        <f t="shared" si="5"/>
        <v>0</v>
      </c>
    </row>
    <row r="34" spans="1:20" s="36" customFormat="1" ht="8.1" customHeight="1">
      <c r="A34" s="84" t="s">
        <v>46</v>
      </c>
      <c r="B34" s="85"/>
      <c r="C34" s="94" t="s">
        <v>47</v>
      </c>
      <c r="D34" s="95"/>
      <c r="E34" s="95"/>
      <c r="F34" s="95"/>
      <c r="G34" s="96"/>
      <c r="H34" s="37" t="s">
        <v>19</v>
      </c>
      <c r="I34" s="38">
        <v>6.3940000000000001</v>
      </c>
      <c r="J34" s="39">
        <v>5.0704000000000002</v>
      </c>
      <c r="K34" s="39">
        <f>5.53611+0.924757</f>
        <v>6.4608670000000004</v>
      </c>
      <c r="L34" s="39">
        <f>K34*104%</f>
        <v>6.7193016800000009</v>
      </c>
      <c r="M34" s="39">
        <f>L34*104%</f>
        <v>6.9880737472000014</v>
      </c>
      <c r="N34" s="39">
        <v>0</v>
      </c>
      <c r="O34" s="39">
        <f>M34*104%</f>
        <v>7.2675966970880017</v>
      </c>
      <c r="P34" s="39">
        <v>0</v>
      </c>
      <c r="Q34" s="39">
        <f>O34*104%</f>
        <v>7.558300564971522</v>
      </c>
      <c r="R34" s="39">
        <v>0</v>
      </c>
      <c r="S34" s="39">
        <f t="shared" si="4"/>
        <v>21.813971009259525</v>
      </c>
      <c r="T34" s="39">
        <f t="shared" si="5"/>
        <v>0</v>
      </c>
    </row>
    <row r="35" spans="1:20" s="36" customFormat="1" ht="16.5" customHeight="1">
      <c r="A35" s="84" t="s">
        <v>48</v>
      </c>
      <c r="B35" s="85"/>
      <c r="C35" s="108" t="s">
        <v>49</v>
      </c>
      <c r="D35" s="109"/>
      <c r="E35" s="109"/>
      <c r="F35" s="109"/>
      <c r="G35" s="110"/>
      <c r="H35" s="37" t="s">
        <v>19</v>
      </c>
      <c r="I35" s="38">
        <f>SUM(I36,I40:I46,I49)</f>
        <v>1264.9737</v>
      </c>
      <c r="J35" s="39">
        <f>SUM(J36,J40:J46,J49)</f>
        <v>1208.826</v>
      </c>
      <c r="K35" s="39">
        <f t="shared" ref="K35:P35" si="8">SUM(K36,K40:K46,K49)</f>
        <v>1324.385</v>
      </c>
      <c r="L35" s="39">
        <f t="shared" si="8"/>
        <v>1306.0857599999999</v>
      </c>
      <c r="M35" s="39">
        <f t="shared" si="8"/>
        <v>1358.3291904</v>
      </c>
      <c r="N35" s="39">
        <f t="shared" si="8"/>
        <v>0</v>
      </c>
      <c r="O35" s="39">
        <f t="shared" si="8"/>
        <v>1412.6623580160001</v>
      </c>
      <c r="P35" s="39">
        <f t="shared" si="8"/>
        <v>0</v>
      </c>
      <c r="Q35" s="39">
        <f t="shared" ref="Q35:R35" si="9">SUM(Q36,Q40:Q46,Q49)</f>
        <v>1469.1688523366402</v>
      </c>
      <c r="R35" s="39">
        <f t="shared" si="9"/>
        <v>0</v>
      </c>
      <c r="S35" s="39">
        <f>M35+O35+Q35</f>
        <v>4240.1604007526403</v>
      </c>
      <c r="T35" s="39">
        <f t="shared" si="5"/>
        <v>0</v>
      </c>
    </row>
    <row r="36" spans="1:20" s="36" customFormat="1" ht="8.1" customHeight="1">
      <c r="A36" s="84" t="s">
        <v>50</v>
      </c>
      <c r="B36" s="85"/>
      <c r="C36" s="94" t="s">
        <v>21</v>
      </c>
      <c r="D36" s="95"/>
      <c r="E36" s="95"/>
      <c r="F36" s="95"/>
      <c r="G36" s="96"/>
      <c r="H36" s="37" t="s">
        <v>19</v>
      </c>
      <c r="I36" s="38">
        <f t="shared" ref="I36:P36" si="10">SUM(I37:I39)</f>
        <v>0</v>
      </c>
      <c r="J36" s="39">
        <f t="shared" si="10"/>
        <v>0</v>
      </c>
      <c r="K36" s="39">
        <f t="shared" si="10"/>
        <v>0</v>
      </c>
      <c r="L36" s="39">
        <f t="shared" si="10"/>
        <v>0</v>
      </c>
      <c r="M36" s="39">
        <f t="shared" si="10"/>
        <v>0</v>
      </c>
      <c r="N36" s="39">
        <f t="shared" si="10"/>
        <v>0</v>
      </c>
      <c r="O36" s="39">
        <f t="shared" si="10"/>
        <v>0</v>
      </c>
      <c r="P36" s="39">
        <f t="shared" si="10"/>
        <v>0</v>
      </c>
      <c r="Q36" s="39">
        <f t="shared" ref="Q36:R36" si="11">SUM(Q37:Q39)</f>
        <v>0</v>
      </c>
      <c r="R36" s="39">
        <f t="shared" si="11"/>
        <v>0</v>
      </c>
      <c r="S36" s="39">
        <f t="shared" ref="S36:S53" si="12">M36+O36+Q36</f>
        <v>0</v>
      </c>
      <c r="T36" s="39">
        <f t="shared" ref="T36:T53" si="13">N36+P36+R36</f>
        <v>0</v>
      </c>
    </row>
    <row r="37" spans="1:20" s="36" customFormat="1" ht="16.5" customHeight="1">
      <c r="A37" s="84" t="s">
        <v>51</v>
      </c>
      <c r="B37" s="85"/>
      <c r="C37" s="86" t="s">
        <v>23</v>
      </c>
      <c r="D37" s="87"/>
      <c r="E37" s="87"/>
      <c r="F37" s="87"/>
      <c r="G37" s="88"/>
      <c r="H37" s="37" t="s">
        <v>19</v>
      </c>
      <c r="I37" s="38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f t="shared" si="12"/>
        <v>0</v>
      </c>
      <c r="T37" s="39">
        <f t="shared" si="13"/>
        <v>0</v>
      </c>
    </row>
    <row r="38" spans="1:20" s="36" customFormat="1" ht="16.5" customHeight="1">
      <c r="A38" s="84" t="s">
        <v>52</v>
      </c>
      <c r="B38" s="85"/>
      <c r="C38" s="86" t="s">
        <v>25</v>
      </c>
      <c r="D38" s="87"/>
      <c r="E38" s="87"/>
      <c r="F38" s="87"/>
      <c r="G38" s="88"/>
      <c r="H38" s="37" t="s">
        <v>19</v>
      </c>
      <c r="I38" s="38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f t="shared" si="12"/>
        <v>0</v>
      </c>
      <c r="T38" s="39">
        <f t="shared" si="13"/>
        <v>0</v>
      </c>
    </row>
    <row r="39" spans="1:20" s="36" customFormat="1" ht="16.5" customHeight="1">
      <c r="A39" s="84" t="s">
        <v>53</v>
      </c>
      <c r="B39" s="85"/>
      <c r="C39" s="86" t="s">
        <v>27</v>
      </c>
      <c r="D39" s="87"/>
      <c r="E39" s="87"/>
      <c r="F39" s="87"/>
      <c r="G39" s="88"/>
      <c r="H39" s="37" t="s">
        <v>19</v>
      </c>
      <c r="I39" s="38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f t="shared" si="12"/>
        <v>0</v>
      </c>
      <c r="T39" s="39">
        <f t="shared" si="13"/>
        <v>0</v>
      </c>
    </row>
    <row r="40" spans="1:20" s="36" customFormat="1" ht="8.1" customHeight="1">
      <c r="A40" s="84" t="s">
        <v>54</v>
      </c>
      <c r="B40" s="85"/>
      <c r="C40" s="94" t="s">
        <v>29</v>
      </c>
      <c r="D40" s="95"/>
      <c r="E40" s="95"/>
      <c r="F40" s="95"/>
      <c r="G40" s="96"/>
      <c r="H40" s="37" t="s">
        <v>19</v>
      </c>
      <c r="I40" s="38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f t="shared" si="12"/>
        <v>0</v>
      </c>
      <c r="T40" s="39">
        <f t="shared" si="13"/>
        <v>0</v>
      </c>
    </row>
    <row r="41" spans="1:20" s="36" customFormat="1" ht="8.1" customHeight="1">
      <c r="A41" s="84" t="s">
        <v>55</v>
      </c>
      <c r="B41" s="85"/>
      <c r="C41" s="94" t="s">
        <v>31</v>
      </c>
      <c r="D41" s="95"/>
      <c r="E41" s="95"/>
      <c r="F41" s="95"/>
      <c r="G41" s="96"/>
      <c r="H41" s="37" t="s">
        <v>19</v>
      </c>
      <c r="I41" s="38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f t="shared" si="12"/>
        <v>0</v>
      </c>
      <c r="T41" s="39">
        <f t="shared" si="13"/>
        <v>0</v>
      </c>
    </row>
    <row r="42" spans="1:20" s="36" customFormat="1" ht="8.1" customHeight="1">
      <c r="A42" s="84" t="s">
        <v>56</v>
      </c>
      <c r="B42" s="85"/>
      <c r="C42" s="94" t="s">
        <v>33</v>
      </c>
      <c r="D42" s="95"/>
      <c r="E42" s="95"/>
      <c r="F42" s="95"/>
      <c r="G42" s="96"/>
      <c r="H42" s="37" t="s">
        <v>19</v>
      </c>
      <c r="I42" s="38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f t="shared" si="12"/>
        <v>0</v>
      </c>
      <c r="T42" s="39">
        <f t="shared" si="13"/>
        <v>0</v>
      </c>
    </row>
    <row r="43" spans="1:20" s="36" customFormat="1" ht="8.1" customHeight="1">
      <c r="A43" s="84" t="s">
        <v>57</v>
      </c>
      <c r="B43" s="85"/>
      <c r="C43" s="94" t="s">
        <v>35</v>
      </c>
      <c r="D43" s="95"/>
      <c r="E43" s="95"/>
      <c r="F43" s="95"/>
      <c r="G43" s="96"/>
      <c r="H43" s="37" t="s">
        <v>19</v>
      </c>
      <c r="I43" s="38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f t="shared" si="12"/>
        <v>0</v>
      </c>
      <c r="T43" s="39">
        <f t="shared" si="13"/>
        <v>0</v>
      </c>
    </row>
    <row r="44" spans="1:20" s="36" customFormat="1" ht="8.1" customHeight="1">
      <c r="A44" s="84" t="s">
        <v>58</v>
      </c>
      <c r="B44" s="85"/>
      <c r="C44" s="94" t="s">
        <v>37</v>
      </c>
      <c r="D44" s="95"/>
      <c r="E44" s="95"/>
      <c r="F44" s="95"/>
      <c r="G44" s="96"/>
      <c r="H44" s="37" t="s">
        <v>19</v>
      </c>
      <c r="I44" s="38">
        <v>1262.7263</v>
      </c>
      <c r="J44" s="39">
        <v>1207.636</v>
      </c>
      <c r="K44" s="39">
        <f>1323.341</f>
        <v>1323.3409999999999</v>
      </c>
      <c r="L44" s="39">
        <v>1305</v>
      </c>
      <c r="M44" s="39">
        <f>L44*104%</f>
        <v>1357.2</v>
      </c>
      <c r="N44" s="39">
        <v>0</v>
      </c>
      <c r="O44" s="39">
        <f>M44*104%</f>
        <v>1411.4880000000001</v>
      </c>
      <c r="P44" s="39">
        <v>0</v>
      </c>
      <c r="Q44" s="39">
        <f>O44*104%</f>
        <v>1467.9475200000002</v>
      </c>
      <c r="R44" s="39">
        <v>0</v>
      </c>
      <c r="S44" s="39">
        <f t="shared" si="12"/>
        <v>4236.6355199999998</v>
      </c>
      <c r="T44" s="39">
        <f t="shared" si="13"/>
        <v>0</v>
      </c>
    </row>
    <row r="45" spans="1:20" s="36" customFormat="1" ht="8.1" customHeight="1">
      <c r="A45" s="84" t="s">
        <v>59</v>
      </c>
      <c r="B45" s="85"/>
      <c r="C45" s="94" t="s">
        <v>39</v>
      </c>
      <c r="D45" s="95"/>
      <c r="E45" s="95"/>
      <c r="F45" s="95"/>
      <c r="G45" s="96"/>
      <c r="H45" s="37" t="s">
        <v>19</v>
      </c>
      <c r="I45" s="38">
        <v>0</v>
      </c>
      <c r="J45" s="39">
        <v>0</v>
      </c>
      <c r="K45" s="39">
        <v>0</v>
      </c>
      <c r="L45" s="39">
        <v>0</v>
      </c>
      <c r="M45" s="39">
        <f>L45*104%</f>
        <v>0</v>
      </c>
      <c r="N45" s="39">
        <v>0</v>
      </c>
      <c r="O45" s="39">
        <f>M45*104%</f>
        <v>0</v>
      </c>
      <c r="P45" s="39">
        <v>0</v>
      </c>
      <c r="Q45" s="39">
        <f>O45*104%</f>
        <v>0</v>
      </c>
      <c r="R45" s="39">
        <v>0</v>
      </c>
      <c r="S45" s="39">
        <f t="shared" si="12"/>
        <v>0</v>
      </c>
      <c r="T45" s="39">
        <f t="shared" si="13"/>
        <v>0</v>
      </c>
    </row>
    <row r="46" spans="1:20" s="36" customFormat="1" ht="16.5" customHeight="1">
      <c r="A46" s="84" t="s">
        <v>60</v>
      </c>
      <c r="B46" s="85"/>
      <c r="C46" s="94" t="s">
        <v>41</v>
      </c>
      <c r="D46" s="95"/>
      <c r="E46" s="95"/>
      <c r="F46" s="95"/>
      <c r="G46" s="96"/>
      <c r="H46" s="37" t="s">
        <v>19</v>
      </c>
      <c r="I46" s="38">
        <f t="shared" ref="I46:P46" si="14">SUM(I47:I48)</f>
        <v>0</v>
      </c>
      <c r="J46" s="39">
        <f t="shared" si="14"/>
        <v>0</v>
      </c>
      <c r="K46" s="39">
        <f t="shared" si="14"/>
        <v>0</v>
      </c>
      <c r="L46" s="39">
        <f t="shared" si="14"/>
        <v>0</v>
      </c>
      <c r="M46" s="39">
        <f t="shared" si="14"/>
        <v>0</v>
      </c>
      <c r="N46" s="39">
        <f t="shared" si="14"/>
        <v>0</v>
      </c>
      <c r="O46" s="39">
        <f t="shared" si="14"/>
        <v>0</v>
      </c>
      <c r="P46" s="39">
        <f t="shared" si="14"/>
        <v>0</v>
      </c>
      <c r="Q46" s="39">
        <f t="shared" ref="Q46:R46" si="15">SUM(Q47:Q48)</f>
        <v>0</v>
      </c>
      <c r="R46" s="39">
        <f t="shared" si="15"/>
        <v>0</v>
      </c>
      <c r="S46" s="39">
        <f t="shared" si="12"/>
        <v>0</v>
      </c>
      <c r="T46" s="39">
        <f t="shared" si="13"/>
        <v>0</v>
      </c>
    </row>
    <row r="47" spans="1:20" s="36" customFormat="1" ht="8.1" customHeight="1">
      <c r="A47" s="84" t="s">
        <v>61</v>
      </c>
      <c r="B47" s="85"/>
      <c r="C47" s="86" t="s">
        <v>43</v>
      </c>
      <c r="D47" s="87"/>
      <c r="E47" s="87"/>
      <c r="F47" s="87"/>
      <c r="G47" s="88"/>
      <c r="H47" s="37" t="s">
        <v>19</v>
      </c>
      <c r="I47" s="38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f t="shared" si="12"/>
        <v>0</v>
      </c>
      <c r="T47" s="39">
        <f t="shared" si="13"/>
        <v>0</v>
      </c>
    </row>
    <row r="48" spans="1:20" s="36" customFormat="1" ht="8.1" customHeight="1">
      <c r="A48" s="84" t="s">
        <v>62</v>
      </c>
      <c r="B48" s="85"/>
      <c r="C48" s="86" t="s">
        <v>45</v>
      </c>
      <c r="D48" s="87"/>
      <c r="E48" s="87"/>
      <c r="F48" s="87"/>
      <c r="G48" s="88"/>
      <c r="H48" s="37" t="s">
        <v>19</v>
      </c>
      <c r="I48" s="38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f t="shared" si="12"/>
        <v>0</v>
      </c>
      <c r="T48" s="39">
        <f t="shared" si="13"/>
        <v>0</v>
      </c>
    </row>
    <row r="49" spans="1:20" s="36" customFormat="1" ht="8.1" customHeight="1">
      <c r="A49" s="84" t="s">
        <v>63</v>
      </c>
      <c r="B49" s="85"/>
      <c r="C49" s="94" t="s">
        <v>47</v>
      </c>
      <c r="D49" s="95"/>
      <c r="E49" s="95"/>
      <c r="F49" s="95"/>
      <c r="G49" s="96"/>
      <c r="H49" s="37" t="s">
        <v>19</v>
      </c>
      <c r="I49" s="38">
        <v>2.2473999999999998</v>
      </c>
      <c r="J49" s="39">
        <v>1.19</v>
      </c>
      <c r="K49" s="39">
        <f>1.044</f>
        <v>1.044</v>
      </c>
      <c r="L49" s="39">
        <f>K49*104%</f>
        <v>1.0857600000000001</v>
      </c>
      <c r="M49" s="39">
        <f>L49*104%</f>
        <v>1.1291904000000001</v>
      </c>
      <c r="N49" s="39">
        <v>0</v>
      </c>
      <c r="O49" s="39">
        <f>M49*104%</f>
        <v>1.1743580160000002</v>
      </c>
      <c r="P49" s="39">
        <v>0</v>
      </c>
      <c r="Q49" s="39">
        <f>O49*104%</f>
        <v>1.2213323366400002</v>
      </c>
      <c r="R49" s="39">
        <v>0</v>
      </c>
      <c r="S49" s="39">
        <f t="shared" si="12"/>
        <v>3.5248807526400006</v>
      </c>
      <c r="T49" s="39">
        <f t="shared" si="13"/>
        <v>0</v>
      </c>
    </row>
    <row r="50" spans="1:20" s="36" customFormat="1" ht="8.1" customHeight="1">
      <c r="A50" s="84" t="s">
        <v>64</v>
      </c>
      <c r="B50" s="85"/>
      <c r="C50" s="94" t="s">
        <v>65</v>
      </c>
      <c r="D50" s="95"/>
      <c r="E50" s="95"/>
      <c r="F50" s="95"/>
      <c r="G50" s="96"/>
      <c r="H50" s="37" t="s">
        <v>19</v>
      </c>
      <c r="I50" s="38">
        <f>SUM(I51,I52,I57,I58)</f>
        <v>646.84339999999997</v>
      </c>
      <c r="J50" s="39">
        <f>SUM(J51,J52,J57,J58)</f>
        <v>595.19150000000002</v>
      </c>
      <c r="K50" s="39">
        <f t="shared" ref="K50:P50" si="16">SUM(K51,K52,K57,K58)</f>
        <v>658.44200000000001</v>
      </c>
      <c r="L50" s="39">
        <f t="shared" si="16"/>
        <v>684.77967999999998</v>
      </c>
      <c r="M50" s="39">
        <f t="shared" si="16"/>
        <v>712.17086719999998</v>
      </c>
      <c r="N50" s="39">
        <f t="shared" si="16"/>
        <v>0</v>
      </c>
      <c r="O50" s="39">
        <f t="shared" si="16"/>
        <v>740.65770188800002</v>
      </c>
      <c r="P50" s="39">
        <f t="shared" si="16"/>
        <v>0</v>
      </c>
      <c r="Q50" s="39">
        <f t="shared" ref="Q50:R50" si="17">SUM(Q51,Q52,Q57,Q58)</f>
        <v>770.28400996352002</v>
      </c>
      <c r="R50" s="39">
        <f t="shared" si="17"/>
        <v>0</v>
      </c>
      <c r="S50" s="39">
        <f t="shared" si="12"/>
        <v>2223.1125790515198</v>
      </c>
      <c r="T50" s="39">
        <f t="shared" si="13"/>
        <v>0</v>
      </c>
    </row>
    <row r="51" spans="1:20" s="36" customFormat="1" ht="8.1" customHeight="1">
      <c r="A51" s="84" t="s">
        <v>51</v>
      </c>
      <c r="B51" s="85"/>
      <c r="C51" s="86" t="s">
        <v>66</v>
      </c>
      <c r="D51" s="87"/>
      <c r="E51" s="87"/>
      <c r="F51" s="87"/>
      <c r="G51" s="88"/>
      <c r="H51" s="37" t="s">
        <v>19</v>
      </c>
      <c r="I51" s="38">
        <v>0</v>
      </c>
      <c r="J51" s="39">
        <f>J45</f>
        <v>0</v>
      </c>
      <c r="K51" s="39">
        <f>K45</f>
        <v>0</v>
      </c>
      <c r="L51" s="39">
        <f>K51*104%</f>
        <v>0</v>
      </c>
      <c r="M51" s="39">
        <f>L51*104%</f>
        <v>0</v>
      </c>
      <c r="N51" s="39">
        <v>0</v>
      </c>
      <c r="O51" s="39">
        <f>M51*104%</f>
        <v>0</v>
      </c>
      <c r="P51" s="39">
        <v>0</v>
      </c>
      <c r="Q51" s="39">
        <f>O51*104%</f>
        <v>0</v>
      </c>
      <c r="R51" s="39">
        <v>0</v>
      </c>
      <c r="S51" s="39">
        <f t="shared" si="12"/>
        <v>0</v>
      </c>
      <c r="T51" s="39">
        <f t="shared" si="13"/>
        <v>0</v>
      </c>
    </row>
    <row r="52" spans="1:20" s="36" customFormat="1" ht="8.1" customHeight="1">
      <c r="A52" s="84" t="s">
        <v>52</v>
      </c>
      <c r="B52" s="85"/>
      <c r="C52" s="86" t="s">
        <v>67</v>
      </c>
      <c r="D52" s="87"/>
      <c r="E52" s="87"/>
      <c r="F52" s="87"/>
      <c r="G52" s="88"/>
      <c r="H52" s="37" t="s">
        <v>19</v>
      </c>
      <c r="I52" s="38">
        <f>I53+I56</f>
        <v>646.33759999999995</v>
      </c>
      <c r="J52" s="38">
        <f>J53+J56</f>
        <v>594.82159999999999</v>
      </c>
      <c r="K52" s="39">
        <f t="shared" ref="K52:P52" si="18">K53+K56</f>
        <v>658.44200000000001</v>
      </c>
      <c r="L52" s="39">
        <f t="shared" si="18"/>
        <v>684.77967999999998</v>
      </c>
      <c r="M52" s="39">
        <f t="shared" si="18"/>
        <v>712.17086719999998</v>
      </c>
      <c r="N52" s="39">
        <f t="shared" si="18"/>
        <v>0</v>
      </c>
      <c r="O52" s="39">
        <f t="shared" si="18"/>
        <v>740.65770188800002</v>
      </c>
      <c r="P52" s="39">
        <f t="shared" si="18"/>
        <v>0</v>
      </c>
      <c r="Q52" s="39">
        <f t="shared" ref="Q52:R52" si="19">Q53+Q56</f>
        <v>770.28400996352002</v>
      </c>
      <c r="R52" s="39">
        <f t="shared" si="19"/>
        <v>0</v>
      </c>
      <c r="S52" s="39">
        <f t="shared" si="12"/>
        <v>2223.1125790515198</v>
      </c>
      <c r="T52" s="39">
        <f t="shared" si="13"/>
        <v>0</v>
      </c>
    </row>
    <row r="53" spans="1:20" s="36" customFormat="1" ht="8.1" customHeight="1">
      <c r="A53" s="84" t="s">
        <v>68</v>
      </c>
      <c r="B53" s="85"/>
      <c r="C53" s="105" t="s">
        <v>69</v>
      </c>
      <c r="D53" s="106"/>
      <c r="E53" s="106"/>
      <c r="F53" s="106"/>
      <c r="G53" s="107"/>
      <c r="H53" s="37" t="s">
        <v>19</v>
      </c>
      <c r="I53" s="38">
        <f>I54+I55</f>
        <v>646.33759999999995</v>
      </c>
      <c r="J53" s="39">
        <f>J54+J55</f>
        <v>594.82159999999999</v>
      </c>
      <c r="K53" s="39">
        <f>K54+K55</f>
        <v>658.44200000000001</v>
      </c>
      <c r="L53" s="39">
        <f t="shared" ref="L53:P53" si="20">L54+L55</f>
        <v>684.77967999999998</v>
      </c>
      <c r="M53" s="39">
        <f t="shared" si="20"/>
        <v>712.17086719999998</v>
      </c>
      <c r="N53" s="39">
        <f t="shared" si="20"/>
        <v>0</v>
      </c>
      <c r="O53" s="39">
        <f t="shared" si="20"/>
        <v>740.65770188800002</v>
      </c>
      <c r="P53" s="39">
        <f t="shared" si="20"/>
        <v>0</v>
      </c>
      <c r="Q53" s="39">
        <f t="shared" ref="Q53:R53" si="21">Q54+Q55</f>
        <v>770.28400996352002</v>
      </c>
      <c r="R53" s="39">
        <f t="shared" si="21"/>
        <v>0</v>
      </c>
      <c r="S53" s="39">
        <f t="shared" si="12"/>
        <v>2223.1125790515198</v>
      </c>
      <c r="T53" s="39">
        <f t="shared" si="13"/>
        <v>0</v>
      </c>
    </row>
    <row r="54" spans="1:20" s="36" customFormat="1" ht="16.5" customHeight="1">
      <c r="A54" s="84" t="s">
        <v>70</v>
      </c>
      <c r="B54" s="85"/>
      <c r="C54" s="111" t="s">
        <v>71</v>
      </c>
      <c r="D54" s="112"/>
      <c r="E54" s="112"/>
      <c r="F54" s="112"/>
      <c r="G54" s="113"/>
      <c r="H54" s="37" t="s">
        <v>19</v>
      </c>
      <c r="I54" s="38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f t="shared" ref="S54:S73" si="22">M54+O54+Q54</f>
        <v>0</v>
      </c>
      <c r="T54" s="39">
        <f t="shared" ref="T54:T73" si="23">N54+P54+R54</f>
        <v>0</v>
      </c>
    </row>
    <row r="55" spans="1:20" s="36" customFormat="1" ht="8.1" customHeight="1">
      <c r="A55" s="84" t="s">
        <v>72</v>
      </c>
      <c r="B55" s="85"/>
      <c r="C55" s="111" t="s">
        <v>73</v>
      </c>
      <c r="D55" s="112"/>
      <c r="E55" s="112"/>
      <c r="F55" s="112"/>
      <c r="G55" s="113"/>
      <c r="H55" s="37" t="s">
        <v>19</v>
      </c>
      <c r="I55" s="38">
        <v>646.33759999999995</v>
      </c>
      <c r="J55" s="39">
        <v>594.82159999999999</v>
      </c>
      <c r="K55" s="39">
        <v>658.44200000000001</v>
      </c>
      <c r="L55" s="39">
        <f>K55*104%</f>
        <v>684.77967999999998</v>
      </c>
      <c r="M55" s="39">
        <f>L55*104%</f>
        <v>712.17086719999998</v>
      </c>
      <c r="N55" s="39">
        <v>0</v>
      </c>
      <c r="O55" s="39">
        <f>M55*104%</f>
        <v>740.65770188800002</v>
      </c>
      <c r="P55" s="39">
        <v>0</v>
      </c>
      <c r="Q55" s="39">
        <f>O55*104%</f>
        <v>770.28400996352002</v>
      </c>
      <c r="R55" s="39">
        <v>0</v>
      </c>
      <c r="S55" s="39">
        <f t="shared" si="22"/>
        <v>2223.1125790515198</v>
      </c>
      <c r="T55" s="39">
        <f t="shared" si="23"/>
        <v>0</v>
      </c>
    </row>
    <row r="56" spans="1:20" s="36" customFormat="1" ht="8.1" customHeight="1">
      <c r="A56" s="84" t="s">
        <v>74</v>
      </c>
      <c r="B56" s="85"/>
      <c r="C56" s="105" t="s">
        <v>75</v>
      </c>
      <c r="D56" s="106"/>
      <c r="E56" s="106"/>
      <c r="F56" s="106"/>
      <c r="G56" s="107"/>
      <c r="H56" s="37" t="s">
        <v>19</v>
      </c>
      <c r="I56" s="38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f t="shared" si="22"/>
        <v>0</v>
      </c>
      <c r="T56" s="39">
        <f t="shared" si="23"/>
        <v>0</v>
      </c>
    </row>
    <row r="57" spans="1:20" s="36" customFormat="1" ht="8.1" customHeight="1">
      <c r="A57" s="84" t="s">
        <v>53</v>
      </c>
      <c r="B57" s="85"/>
      <c r="C57" s="86" t="s">
        <v>76</v>
      </c>
      <c r="D57" s="87"/>
      <c r="E57" s="87"/>
      <c r="F57" s="87"/>
      <c r="G57" s="88"/>
      <c r="H57" s="37" t="s">
        <v>19</v>
      </c>
      <c r="I57" s="38">
        <v>0.50580000000000003</v>
      </c>
      <c r="J57" s="39">
        <v>0.36990000000000001</v>
      </c>
      <c r="K57" s="39">
        <v>0</v>
      </c>
      <c r="L57" s="39">
        <f>K57*104%</f>
        <v>0</v>
      </c>
      <c r="M57" s="39">
        <f>L57*104%</f>
        <v>0</v>
      </c>
      <c r="N57" s="39">
        <v>0</v>
      </c>
      <c r="O57" s="39">
        <f>M57*104%</f>
        <v>0</v>
      </c>
      <c r="P57" s="39">
        <v>0</v>
      </c>
      <c r="Q57" s="39">
        <f>O57*104%</f>
        <v>0</v>
      </c>
      <c r="R57" s="39">
        <v>0</v>
      </c>
      <c r="S57" s="39">
        <f t="shared" si="22"/>
        <v>0</v>
      </c>
      <c r="T57" s="39">
        <f t="shared" si="23"/>
        <v>0</v>
      </c>
    </row>
    <row r="58" spans="1:20" s="36" customFormat="1" ht="8.1" customHeight="1">
      <c r="A58" s="84" t="s">
        <v>77</v>
      </c>
      <c r="B58" s="85"/>
      <c r="C58" s="86" t="s">
        <v>78</v>
      </c>
      <c r="D58" s="87"/>
      <c r="E58" s="87"/>
      <c r="F58" s="87"/>
      <c r="G58" s="88"/>
      <c r="H58" s="37" t="s">
        <v>19</v>
      </c>
      <c r="I58" s="38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f t="shared" si="22"/>
        <v>0</v>
      </c>
      <c r="T58" s="39">
        <f t="shared" si="23"/>
        <v>0</v>
      </c>
    </row>
    <row r="59" spans="1:20" s="36" customFormat="1" ht="8.1" customHeight="1">
      <c r="A59" s="84" t="s">
        <v>79</v>
      </c>
      <c r="B59" s="85"/>
      <c r="C59" s="94" t="s">
        <v>80</v>
      </c>
      <c r="D59" s="95"/>
      <c r="E59" s="95"/>
      <c r="F59" s="95"/>
      <c r="G59" s="96"/>
      <c r="H59" s="37" t="s">
        <v>19</v>
      </c>
      <c r="I59" s="38">
        <f>SUM(I60:I64)</f>
        <v>594.80451299999993</v>
      </c>
      <c r="J59" s="39">
        <f>SUM(J60:J64)</f>
        <v>587.66020000000003</v>
      </c>
      <c r="K59" s="39">
        <f t="shared" ref="K59:P59" si="24">SUM(K60:K64)</f>
        <v>660.16164919999994</v>
      </c>
      <c r="L59" s="39">
        <f t="shared" si="24"/>
        <v>677.87683516800007</v>
      </c>
      <c r="M59" s="39">
        <f t="shared" si="24"/>
        <v>704.99190857472001</v>
      </c>
      <c r="N59" s="39">
        <f t="shared" si="24"/>
        <v>0</v>
      </c>
      <c r="O59" s="39">
        <f t="shared" si="24"/>
        <v>733.19158491770884</v>
      </c>
      <c r="P59" s="39">
        <f t="shared" si="24"/>
        <v>0</v>
      </c>
      <c r="Q59" s="39">
        <f t="shared" ref="Q59:R59" si="25">SUM(Q60:Q64)</f>
        <v>762.51924831441727</v>
      </c>
      <c r="R59" s="39">
        <f t="shared" si="25"/>
        <v>0</v>
      </c>
      <c r="S59" s="39">
        <f t="shared" si="22"/>
        <v>2200.702741806846</v>
      </c>
      <c r="T59" s="39">
        <f t="shared" si="23"/>
        <v>0</v>
      </c>
    </row>
    <row r="60" spans="1:20" s="36" customFormat="1" ht="16.5" customHeight="1">
      <c r="A60" s="84" t="s">
        <v>81</v>
      </c>
      <c r="B60" s="85"/>
      <c r="C60" s="86" t="s">
        <v>82</v>
      </c>
      <c r="D60" s="87"/>
      <c r="E60" s="87"/>
      <c r="F60" s="87"/>
      <c r="G60" s="88"/>
      <c r="H60" s="37" t="s">
        <v>19</v>
      </c>
      <c r="I60" s="38">
        <v>0</v>
      </c>
      <c r="J60" s="39">
        <v>0</v>
      </c>
      <c r="K60" s="39">
        <v>0</v>
      </c>
      <c r="L60" s="39">
        <v>0</v>
      </c>
      <c r="M60" s="39">
        <f>L60*104%</f>
        <v>0</v>
      </c>
      <c r="N60" s="39">
        <v>0</v>
      </c>
      <c r="O60" s="39">
        <f>M60*104%</f>
        <v>0</v>
      </c>
      <c r="P60" s="39">
        <v>0</v>
      </c>
      <c r="Q60" s="39">
        <f>O60*104%</f>
        <v>0</v>
      </c>
      <c r="R60" s="39">
        <v>0</v>
      </c>
      <c r="S60" s="39">
        <f t="shared" si="22"/>
        <v>0</v>
      </c>
      <c r="T60" s="39">
        <f t="shared" si="23"/>
        <v>0</v>
      </c>
    </row>
    <row r="61" spans="1:20" s="36" customFormat="1" ht="16.5" customHeight="1">
      <c r="A61" s="84" t="s">
        <v>83</v>
      </c>
      <c r="B61" s="85"/>
      <c r="C61" s="86" t="s">
        <v>84</v>
      </c>
      <c r="D61" s="87"/>
      <c r="E61" s="87"/>
      <c r="F61" s="87"/>
      <c r="G61" s="88"/>
      <c r="H61" s="37" t="s">
        <v>19</v>
      </c>
      <c r="I61" s="38">
        <v>587.16959999999995</v>
      </c>
      <c r="J61" s="39">
        <v>580.6</v>
      </c>
      <c r="K61" s="39">
        <v>647.9</v>
      </c>
      <c r="L61" s="39">
        <f>K61*104%</f>
        <v>673.81600000000003</v>
      </c>
      <c r="M61" s="39">
        <f>L61*104%</f>
        <v>700.76864</v>
      </c>
      <c r="N61" s="39">
        <v>0</v>
      </c>
      <c r="O61" s="39">
        <f>M61*104%</f>
        <v>728.79938560000005</v>
      </c>
      <c r="P61" s="39">
        <v>0</v>
      </c>
      <c r="Q61" s="39">
        <f>O61*104%</f>
        <v>757.95136102400011</v>
      </c>
      <c r="R61" s="39">
        <v>0</v>
      </c>
      <c r="S61" s="39">
        <f t="shared" si="22"/>
        <v>2187.5193866240002</v>
      </c>
      <c r="T61" s="39">
        <f t="shared" si="23"/>
        <v>0</v>
      </c>
    </row>
    <row r="62" spans="1:20" s="36" customFormat="1" ht="8.1" customHeight="1">
      <c r="A62" s="84" t="s">
        <v>85</v>
      </c>
      <c r="B62" s="85"/>
      <c r="C62" s="86" t="s">
        <v>86</v>
      </c>
      <c r="D62" s="87"/>
      <c r="E62" s="87"/>
      <c r="F62" s="87"/>
      <c r="G62" s="88"/>
      <c r="H62" s="37" t="s">
        <v>19</v>
      </c>
      <c r="I62" s="38">
        <v>0</v>
      </c>
      <c r="J62" s="39">
        <v>0</v>
      </c>
      <c r="K62" s="39">
        <v>0</v>
      </c>
      <c r="L62" s="39">
        <f>K62*104%</f>
        <v>0</v>
      </c>
      <c r="M62" s="39">
        <f>L62*104%</f>
        <v>0</v>
      </c>
      <c r="N62" s="39">
        <v>0</v>
      </c>
      <c r="O62" s="39">
        <f>M62*104%</f>
        <v>0</v>
      </c>
      <c r="P62" s="39">
        <v>0</v>
      </c>
      <c r="Q62" s="39">
        <f>O62*104%</f>
        <v>0</v>
      </c>
      <c r="R62" s="39">
        <v>0</v>
      </c>
      <c r="S62" s="39">
        <f t="shared" si="22"/>
        <v>0</v>
      </c>
      <c r="T62" s="39">
        <f t="shared" si="23"/>
        <v>0</v>
      </c>
    </row>
    <row r="63" spans="1:20" s="36" customFormat="1" ht="8.1" customHeight="1">
      <c r="A63" s="84" t="s">
        <v>87</v>
      </c>
      <c r="B63" s="85"/>
      <c r="C63" s="86" t="s">
        <v>88</v>
      </c>
      <c r="D63" s="87"/>
      <c r="E63" s="87"/>
      <c r="F63" s="87"/>
      <c r="G63" s="88"/>
      <c r="H63" s="37" t="s">
        <v>19</v>
      </c>
      <c r="I63" s="38">
        <f>0.379639+1.96692+0.311566+0.191988</f>
        <v>2.8501129999999999</v>
      </c>
      <c r="J63" s="39">
        <f>0.2167+0.1841+0.8314+2.048</f>
        <v>3.2802000000000002</v>
      </c>
      <c r="K63" s="39">
        <f>2.124+0.225177+1.1296312+0.425841</f>
        <v>3.9046492000000002</v>
      </c>
      <c r="L63" s="39">
        <f>K63*104%</f>
        <v>4.0608351680000006</v>
      </c>
      <c r="M63" s="39">
        <f>L63*104%</f>
        <v>4.2232685747200005</v>
      </c>
      <c r="N63" s="39">
        <v>0</v>
      </c>
      <c r="O63" s="39">
        <f>M63*104%</f>
        <v>4.3921993177088003</v>
      </c>
      <c r="P63" s="39">
        <v>0</v>
      </c>
      <c r="Q63" s="39">
        <f>O63*104%</f>
        <v>4.5678872904171524</v>
      </c>
      <c r="R63" s="39">
        <v>0</v>
      </c>
      <c r="S63" s="39">
        <f t="shared" si="22"/>
        <v>13.183355182845952</v>
      </c>
      <c r="T63" s="39">
        <f t="shared" si="23"/>
        <v>0</v>
      </c>
    </row>
    <row r="64" spans="1:20" s="36" customFormat="1" ht="8.1" customHeight="1">
      <c r="A64" s="84" t="s">
        <v>89</v>
      </c>
      <c r="B64" s="85"/>
      <c r="C64" s="86" t="s">
        <v>90</v>
      </c>
      <c r="D64" s="87"/>
      <c r="E64" s="87"/>
      <c r="F64" s="87"/>
      <c r="G64" s="88"/>
      <c r="H64" s="37" t="s">
        <v>19</v>
      </c>
      <c r="I64" s="38">
        <v>4.7847999999999997</v>
      </c>
      <c r="J64" s="39">
        <v>3.78</v>
      </c>
      <c r="K64" s="39">
        <f>8.357</f>
        <v>8.3569999999999993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f t="shared" si="22"/>
        <v>0</v>
      </c>
      <c r="T64" s="39">
        <f t="shared" si="23"/>
        <v>0</v>
      </c>
    </row>
    <row r="65" spans="1:20" s="36" customFormat="1" ht="8.1" customHeight="1">
      <c r="A65" s="84" t="s">
        <v>91</v>
      </c>
      <c r="B65" s="85"/>
      <c r="C65" s="94" t="s">
        <v>92</v>
      </c>
      <c r="D65" s="95"/>
      <c r="E65" s="95"/>
      <c r="F65" s="95"/>
      <c r="G65" s="96"/>
      <c r="H65" s="37" t="s">
        <v>19</v>
      </c>
      <c r="I65" s="38">
        <f>16.583+4.7563</f>
        <v>21.339299999999998</v>
      </c>
      <c r="J65" s="39">
        <f>17.636+3.802</f>
        <v>21.437999999999999</v>
      </c>
      <c r="K65" s="39">
        <f>18.43+3.544</f>
        <v>21.974</v>
      </c>
      <c r="L65" s="39">
        <f>K65*104%</f>
        <v>22.852959999999999</v>
      </c>
      <c r="M65" s="39">
        <f>L65*104%</f>
        <v>23.767078399999999</v>
      </c>
      <c r="N65" s="39">
        <v>0</v>
      </c>
      <c r="O65" s="39">
        <f>M65*104%</f>
        <v>24.717761536000001</v>
      </c>
      <c r="P65" s="39">
        <v>0</v>
      </c>
      <c r="Q65" s="39">
        <f>O65*104%</f>
        <v>25.706471997440001</v>
      </c>
      <c r="R65" s="39">
        <v>0</v>
      </c>
      <c r="S65" s="39">
        <f t="shared" si="22"/>
        <v>74.191311933440005</v>
      </c>
      <c r="T65" s="39">
        <f t="shared" si="23"/>
        <v>0</v>
      </c>
    </row>
    <row r="66" spans="1:20" s="36" customFormat="1" ht="8.1" customHeight="1">
      <c r="A66" s="84" t="s">
        <v>93</v>
      </c>
      <c r="B66" s="85"/>
      <c r="C66" s="94" t="s">
        <v>94</v>
      </c>
      <c r="D66" s="95"/>
      <c r="E66" s="95"/>
      <c r="F66" s="95"/>
      <c r="G66" s="96"/>
      <c r="H66" s="37" t="s">
        <v>19</v>
      </c>
      <c r="I66" s="38">
        <v>0.32790000000000002</v>
      </c>
      <c r="J66" s="39">
        <v>1.0283</v>
      </c>
      <c r="K66" s="39">
        <v>0.90820000000000001</v>
      </c>
      <c r="L66" s="39">
        <f>K66*104%</f>
        <v>0.94452800000000003</v>
      </c>
      <c r="M66" s="39">
        <f>L66*104%</f>
        <v>0.98230912000000004</v>
      </c>
      <c r="N66" s="39">
        <v>0</v>
      </c>
      <c r="O66" s="39">
        <f>M66*104%</f>
        <v>1.0216014848000001</v>
      </c>
      <c r="P66" s="39">
        <v>0</v>
      </c>
      <c r="Q66" s="39">
        <f>O66*104%</f>
        <v>1.0624655441920001</v>
      </c>
      <c r="R66" s="39">
        <v>0</v>
      </c>
      <c r="S66" s="39">
        <f t="shared" si="22"/>
        <v>3.0663761489920001</v>
      </c>
      <c r="T66" s="39">
        <f t="shared" si="23"/>
        <v>0</v>
      </c>
    </row>
    <row r="67" spans="1:20" s="36" customFormat="1" ht="8.1" customHeight="1">
      <c r="A67" s="84" t="s">
        <v>95</v>
      </c>
      <c r="B67" s="85"/>
      <c r="C67" s="94" t="s">
        <v>96</v>
      </c>
      <c r="D67" s="95"/>
      <c r="E67" s="95"/>
      <c r="F67" s="95"/>
      <c r="G67" s="96"/>
      <c r="H67" s="37" t="s">
        <v>19</v>
      </c>
      <c r="I67" s="38">
        <f>SUM(I68:I69)</f>
        <v>5.9299999999999999E-2</v>
      </c>
      <c r="J67" s="39">
        <f>SUM(J68:J69)</f>
        <v>8.2000000000000003E-2</v>
      </c>
      <c r="K67" s="39">
        <f t="shared" ref="K67:P67" si="26">SUM(K68:K69)</f>
        <v>6.0999999999999999E-2</v>
      </c>
      <c r="L67" s="39">
        <f t="shared" si="26"/>
        <v>6.3439999999999996E-2</v>
      </c>
      <c r="M67" s="39">
        <f t="shared" si="26"/>
        <v>6.5977599999999997E-2</v>
      </c>
      <c r="N67" s="39">
        <f t="shared" si="26"/>
        <v>0</v>
      </c>
      <c r="O67" s="39">
        <f t="shared" si="26"/>
        <v>6.8616704000000001E-2</v>
      </c>
      <c r="P67" s="39">
        <f t="shared" si="26"/>
        <v>0</v>
      </c>
      <c r="Q67" s="39">
        <f t="shared" ref="Q67:R67" si="27">SUM(Q68:Q69)</f>
        <v>7.1361372160000006E-2</v>
      </c>
      <c r="R67" s="39">
        <f t="shared" si="27"/>
        <v>0</v>
      </c>
      <c r="S67" s="39">
        <f t="shared" si="22"/>
        <v>0.20595567615999999</v>
      </c>
      <c r="T67" s="39">
        <f t="shared" si="23"/>
        <v>0</v>
      </c>
    </row>
    <row r="68" spans="1:20" s="36" customFormat="1" ht="8.1" customHeight="1">
      <c r="A68" s="84" t="s">
        <v>97</v>
      </c>
      <c r="B68" s="85"/>
      <c r="C68" s="86" t="s">
        <v>98</v>
      </c>
      <c r="D68" s="87"/>
      <c r="E68" s="87"/>
      <c r="F68" s="87"/>
      <c r="G68" s="88"/>
      <c r="H68" s="37" t="s">
        <v>19</v>
      </c>
      <c r="I68" s="38">
        <v>5.9299999999999999E-2</v>
      </c>
      <c r="J68" s="39">
        <f>0.0591+0.0229</f>
        <v>8.2000000000000003E-2</v>
      </c>
      <c r="K68" s="39">
        <f>0.012+0.005+0.044</f>
        <v>6.0999999999999999E-2</v>
      </c>
      <c r="L68" s="39">
        <f>K68*104%</f>
        <v>6.3439999999999996E-2</v>
      </c>
      <c r="M68" s="39">
        <f>L68*104%</f>
        <v>6.5977599999999997E-2</v>
      </c>
      <c r="N68" s="39">
        <v>0</v>
      </c>
      <c r="O68" s="39">
        <f>M68*104%</f>
        <v>6.8616704000000001E-2</v>
      </c>
      <c r="P68" s="39">
        <v>0</v>
      </c>
      <c r="Q68" s="39">
        <f>O68*104%</f>
        <v>7.1361372160000006E-2</v>
      </c>
      <c r="R68" s="39">
        <v>0</v>
      </c>
      <c r="S68" s="39">
        <f t="shared" si="22"/>
        <v>0.20595567615999999</v>
      </c>
      <c r="T68" s="39">
        <f t="shared" si="23"/>
        <v>0</v>
      </c>
    </row>
    <row r="69" spans="1:20" s="36" customFormat="1" ht="8.1" customHeight="1">
      <c r="A69" s="84" t="s">
        <v>99</v>
      </c>
      <c r="B69" s="85"/>
      <c r="C69" s="86" t="s">
        <v>100</v>
      </c>
      <c r="D69" s="87"/>
      <c r="E69" s="87"/>
      <c r="F69" s="87"/>
      <c r="G69" s="88"/>
      <c r="H69" s="37" t="s">
        <v>19</v>
      </c>
      <c r="I69" s="38">
        <v>0</v>
      </c>
      <c r="J69" s="39">
        <v>0</v>
      </c>
      <c r="K69" s="39">
        <v>0</v>
      </c>
      <c r="L69" s="39">
        <f>K69*104%</f>
        <v>0</v>
      </c>
      <c r="M69" s="39">
        <f>L69*104%</f>
        <v>0</v>
      </c>
      <c r="N69" s="39">
        <v>0</v>
      </c>
      <c r="O69" s="39">
        <f>M69*104%</f>
        <v>0</v>
      </c>
      <c r="P69" s="39">
        <v>0</v>
      </c>
      <c r="Q69" s="39">
        <f>O69*104%</f>
        <v>0</v>
      </c>
      <c r="R69" s="39">
        <v>0</v>
      </c>
      <c r="S69" s="39">
        <f t="shared" si="22"/>
        <v>0</v>
      </c>
      <c r="T69" s="39">
        <f t="shared" si="23"/>
        <v>0</v>
      </c>
    </row>
    <row r="70" spans="1:20" s="36" customFormat="1" ht="8.1" customHeight="1">
      <c r="A70" s="84" t="s">
        <v>101</v>
      </c>
      <c r="B70" s="85"/>
      <c r="C70" s="94" t="s">
        <v>102</v>
      </c>
      <c r="D70" s="95"/>
      <c r="E70" s="95"/>
      <c r="F70" s="95"/>
      <c r="G70" s="96"/>
      <c r="H70" s="37" t="s">
        <v>19</v>
      </c>
      <c r="I70" s="38">
        <f>SUM(I71:I73)</f>
        <v>2.5503999999999998</v>
      </c>
      <c r="J70" s="39">
        <f>SUM(J71:J73)</f>
        <v>1.5873999999999999</v>
      </c>
      <c r="K70" s="39">
        <f t="shared" ref="K70:P70" si="28">SUM(K71:K73)</f>
        <v>1.4330000000000001</v>
      </c>
      <c r="L70" s="39">
        <f t="shared" si="28"/>
        <v>1.4903200000000001</v>
      </c>
      <c r="M70" s="39">
        <f t="shared" si="28"/>
        <v>1.5499328000000001</v>
      </c>
      <c r="N70" s="39">
        <f t="shared" si="28"/>
        <v>0</v>
      </c>
      <c r="O70" s="39">
        <f t="shared" si="28"/>
        <v>1.6119301120000002</v>
      </c>
      <c r="P70" s="39">
        <f t="shared" si="28"/>
        <v>0</v>
      </c>
      <c r="Q70" s="39">
        <f t="shared" ref="Q70:R70" si="29">SUM(Q71:Q73)</f>
        <v>1.6764073164800002</v>
      </c>
      <c r="R70" s="39">
        <f t="shared" si="29"/>
        <v>0</v>
      </c>
      <c r="S70" s="39">
        <f t="shared" si="22"/>
        <v>4.8382702284800008</v>
      </c>
      <c r="T70" s="39">
        <f t="shared" si="23"/>
        <v>0</v>
      </c>
    </row>
    <row r="71" spans="1:20" s="36" customFormat="1" ht="8.1" customHeight="1">
      <c r="A71" s="84" t="s">
        <v>103</v>
      </c>
      <c r="B71" s="85"/>
      <c r="C71" s="86" t="s">
        <v>104</v>
      </c>
      <c r="D71" s="87"/>
      <c r="E71" s="87"/>
      <c r="F71" s="87"/>
      <c r="G71" s="88"/>
      <c r="H71" s="37" t="s">
        <v>19</v>
      </c>
      <c r="I71" s="38">
        <f t="shared" ref="I71:R71" si="30">I49</f>
        <v>2.2473999999999998</v>
      </c>
      <c r="J71" s="39">
        <f t="shared" si="30"/>
        <v>1.19</v>
      </c>
      <c r="K71" s="39">
        <f t="shared" si="30"/>
        <v>1.044</v>
      </c>
      <c r="L71" s="39">
        <f t="shared" si="30"/>
        <v>1.0857600000000001</v>
      </c>
      <c r="M71" s="39">
        <f t="shared" si="30"/>
        <v>1.1291904000000001</v>
      </c>
      <c r="N71" s="39">
        <f t="shared" si="30"/>
        <v>0</v>
      </c>
      <c r="O71" s="39">
        <f t="shared" si="30"/>
        <v>1.1743580160000002</v>
      </c>
      <c r="P71" s="39">
        <f t="shared" si="30"/>
        <v>0</v>
      </c>
      <c r="Q71" s="39">
        <f t="shared" si="30"/>
        <v>1.2213323366400002</v>
      </c>
      <c r="R71" s="39">
        <f t="shared" si="30"/>
        <v>0</v>
      </c>
      <c r="S71" s="39">
        <f t="shared" si="22"/>
        <v>3.5248807526400006</v>
      </c>
      <c r="T71" s="39">
        <f t="shared" si="23"/>
        <v>0</v>
      </c>
    </row>
    <row r="72" spans="1:20" s="36" customFormat="1" ht="8.1" customHeight="1">
      <c r="A72" s="84" t="s">
        <v>105</v>
      </c>
      <c r="B72" s="85"/>
      <c r="C72" s="86" t="s">
        <v>106</v>
      </c>
      <c r="D72" s="87"/>
      <c r="E72" s="87"/>
      <c r="F72" s="87"/>
      <c r="G72" s="88"/>
      <c r="H72" s="37" t="s">
        <v>19</v>
      </c>
      <c r="I72" s="38">
        <v>0.29699999999999999</v>
      </c>
      <c r="J72" s="39">
        <v>0.38929999999999998</v>
      </c>
      <c r="K72" s="39">
        <v>0.38900000000000001</v>
      </c>
      <c r="L72" s="39">
        <f>K72*104%</f>
        <v>0.40456000000000003</v>
      </c>
      <c r="M72" s="39">
        <f>L72*104%</f>
        <v>0.42074240000000007</v>
      </c>
      <c r="N72" s="39">
        <v>0</v>
      </c>
      <c r="O72" s="39">
        <f>M72*104%</f>
        <v>0.43757209600000008</v>
      </c>
      <c r="P72" s="39">
        <v>0</v>
      </c>
      <c r="Q72" s="39">
        <f>O72*104%</f>
        <v>0.45507497984000012</v>
      </c>
      <c r="R72" s="39">
        <v>0</v>
      </c>
      <c r="S72" s="39">
        <f t="shared" si="22"/>
        <v>1.3133894758400002</v>
      </c>
      <c r="T72" s="39">
        <f t="shared" si="23"/>
        <v>0</v>
      </c>
    </row>
    <row r="73" spans="1:20" s="36" customFormat="1" ht="9" thickBot="1">
      <c r="A73" s="89" t="s">
        <v>107</v>
      </c>
      <c r="B73" s="90"/>
      <c r="C73" s="91" t="s">
        <v>108</v>
      </c>
      <c r="D73" s="92"/>
      <c r="E73" s="92"/>
      <c r="F73" s="92"/>
      <c r="G73" s="93"/>
      <c r="H73" s="40" t="s">
        <v>19</v>
      </c>
      <c r="I73" s="41">
        <f>0.0028+0.0032</f>
        <v>6.0000000000000001E-3</v>
      </c>
      <c r="J73" s="42">
        <f>0.0081</f>
        <v>8.0999999999999996E-3</v>
      </c>
      <c r="K73" s="42">
        <v>0</v>
      </c>
      <c r="L73" s="42">
        <f>K73*104%</f>
        <v>0</v>
      </c>
      <c r="M73" s="42">
        <f>L73*104%</f>
        <v>0</v>
      </c>
      <c r="N73" s="42">
        <v>0</v>
      </c>
      <c r="O73" s="42">
        <f>M73*104%</f>
        <v>0</v>
      </c>
      <c r="P73" s="42">
        <v>0</v>
      </c>
      <c r="Q73" s="42">
        <f>O73*104%</f>
        <v>0</v>
      </c>
      <c r="R73" s="42">
        <v>0</v>
      </c>
      <c r="S73" s="45">
        <f t="shared" si="22"/>
        <v>0</v>
      </c>
      <c r="T73" s="45">
        <f t="shared" si="23"/>
        <v>0</v>
      </c>
    </row>
    <row r="74" spans="1:20" s="36" customFormat="1" ht="9.75" customHeight="1">
      <c r="A74" s="162" t="s">
        <v>109</v>
      </c>
      <c r="B74" s="163"/>
      <c r="C74" s="165" t="s">
        <v>110</v>
      </c>
      <c r="D74" s="166"/>
      <c r="E74" s="166"/>
      <c r="F74" s="166"/>
      <c r="G74" s="167"/>
      <c r="H74" s="33" t="s">
        <v>19</v>
      </c>
      <c r="I74" s="34">
        <f>SUM(I75:I77)</f>
        <v>0.44500000000000001</v>
      </c>
      <c r="J74" s="35">
        <f>SUM(J75:J77)</f>
        <v>0.37409999999999999</v>
      </c>
      <c r="K74" s="35">
        <f>SUM(K75:K77)</f>
        <v>0.4</v>
      </c>
      <c r="L74" s="35">
        <f t="shared" ref="L74:P74" si="31">SUM(L75:L77)</f>
        <v>0.41600000000000004</v>
      </c>
      <c r="M74" s="35">
        <f t="shared" si="31"/>
        <v>0.43264000000000008</v>
      </c>
      <c r="N74" s="35">
        <f t="shared" si="31"/>
        <v>0</v>
      </c>
      <c r="O74" s="35">
        <f t="shared" si="31"/>
        <v>0.44994560000000011</v>
      </c>
      <c r="P74" s="35">
        <f t="shared" si="31"/>
        <v>0</v>
      </c>
      <c r="Q74" s="35">
        <f t="shared" ref="Q74:R74" si="32">SUM(Q75:Q77)</f>
        <v>0.46794342400000011</v>
      </c>
      <c r="R74" s="35">
        <f t="shared" si="32"/>
        <v>0</v>
      </c>
      <c r="S74" s="49">
        <f t="shared" ref="S74:S88" si="33">M74+O74+Q74</f>
        <v>1.3505290240000003</v>
      </c>
      <c r="T74" s="49">
        <f t="shared" ref="T74:T88" si="34">N74+P74+R74</f>
        <v>0</v>
      </c>
    </row>
    <row r="75" spans="1:20" s="36" customFormat="1" ht="8.1" customHeight="1">
      <c r="A75" s="84" t="s">
        <v>111</v>
      </c>
      <c r="B75" s="85"/>
      <c r="C75" s="86" t="s">
        <v>112</v>
      </c>
      <c r="D75" s="87"/>
      <c r="E75" s="87"/>
      <c r="F75" s="87"/>
      <c r="G75" s="88"/>
      <c r="H75" s="37" t="s">
        <v>19</v>
      </c>
      <c r="I75" s="38">
        <v>0.44500000000000001</v>
      </c>
      <c r="J75" s="39">
        <v>0.37409999999999999</v>
      </c>
      <c r="K75" s="39">
        <v>0.4</v>
      </c>
      <c r="L75" s="39">
        <f>K75*104%</f>
        <v>0.41600000000000004</v>
      </c>
      <c r="M75" s="39">
        <f>L75*104%</f>
        <v>0.43264000000000008</v>
      </c>
      <c r="N75" s="39">
        <v>0</v>
      </c>
      <c r="O75" s="39">
        <f>M75*104%</f>
        <v>0.44994560000000011</v>
      </c>
      <c r="P75" s="39">
        <v>0</v>
      </c>
      <c r="Q75" s="39">
        <f>O75*104%</f>
        <v>0.46794342400000011</v>
      </c>
      <c r="R75" s="39">
        <v>0</v>
      </c>
      <c r="S75" s="39">
        <f t="shared" si="33"/>
        <v>1.3505290240000003</v>
      </c>
      <c r="T75" s="39">
        <f t="shared" si="34"/>
        <v>0</v>
      </c>
    </row>
    <row r="76" spans="1:20" s="36" customFormat="1" ht="8.1" customHeight="1">
      <c r="A76" s="84" t="s">
        <v>113</v>
      </c>
      <c r="B76" s="85"/>
      <c r="C76" s="86" t="s">
        <v>114</v>
      </c>
      <c r="D76" s="87"/>
      <c r="E76" s="87"/>
      <c r="F76" s="87"/>
      <c r="G76" s="88"/>
      <c r="H76" s="37" t="s">
        <v>19</v>
      </c>
      <c r="I76" s="38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f t="shared" si="33"/>
        <v>0</v>
      </c>
      <c r="T76" s="39">
        <f t="shared" si="34"/>
        <v>0</v>
      </c>
    </row>
    <row r="77" spans="1:20" s="36" customFormat="1" ht="9" thickBot="1">
      <c r="A77" s="89" t="s">
        <v>115</v>
      </c>
      <c r="B77" s="90"/>
      <c r="C77" s="91" t="s">
        <v>116</v>
      </c>
      <c r="D77" s="92"/>
      <c r="E77" s="92"/>
      <c r="F77" s="92"/>
      <c r="G77" s="93"/>
      <c r="H77" s="43" t="s">
        <v>19</v>
      </c>
      <c r="I77" s="44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f t="shared" si="33"/>
        <v>0</v>
      </c>
      <c r="T77" s="45">
        <f t="shared" si="34"/>
        <v>0</v>
      </c>
    </row>
    <row r="78" spans="1:20" s="36" customFormat="1" ht="9" customHeight="1">
      <c r="A78" s="162" t="s">
        <v>117</v>
      </c>
      <c r="B78" s="163"/>
      <c r="C78" s="164" t="s">
        <v>118</v>
      </c>
      <c r="D78" s="126"/>
      <c r="E78" s="126"/>
      <c r="F78" s="126"/>
      <c r="G78" s="127"/>
      <c r="H78" s="33" t="s">
        <v>19</v>
      </c>
      <c r="I78" s="34">
        <f>I20-I35</f>
        <v>39.092300000000023</v>
      </c>
      <c r="J78" s="35">
        <f>J20-J35</f>
        <v>73.07129000000009</v>
      </c>
      <c r="K78" s="35">
        <f>K20-K35-20.653</f>
        <v>90.60786699999997</v>
      </c>
      <c r="L78" s="35">
        <f t="shared" ref="L78:P78" si="35">L20-L35</f>
        <v>11.04024000000004</v>
      </c>
      <c r="M78" s="35">
        <f t="shared" si="35"/>
        <v>11.481849600000032</v>
      </c>
      <c r="N78" s="35">
        <f t="shared" si="35"/>
        <v>0</v>
      </c>
      <c r="O78" s="35">
        <f t="shared" si="35"/>
        <v>11.941123584000024</v>
      </c>
      <c r="P78" s="35">
        <f t="shared" si="35"/>
        <v>0</v>
      </c>
      <c r="Q78" s="35">
        <f t="shared" ref="Q78:R78" si="36">Q20-Q35</f>
        <v>12.418768527359816</v>
      </c>
      <c r="R78" s="35">
        <f t="shared" si="36"/>
        <v>0</v>
      </c>
      <c r="S78" s="49">
        <f t="shared" si="33"/>
        <v>35.841741711359873</v>
      </c>
      <c r="T78" s="49">
        <f t="shared" si="34"/>
        <v>0</v>
      </c>
    </row>
    <row r="79" spans="1:20" s="36" customFormat="1" ht="8.1" customHeight="1">
      <c r="A79" s="84" t="s">
        <v>119</v>
      </c>
      <c r="B79" s="85"/>
      <c r="C79" s="94" t="s">
        <v>21</v>
      </c>
      <c r="D79" s="95"/>
      <c r="E79" s="95"/>
      <c r="F79" s="95"/>
      <c r="G79" s="96"/>
      <c r="H79" s="37" t="s">
        <v>19</v>
      </c>
      <c r="I79" s="38">
        <f t="shared" ref="I79:P79" si="37">SUM(I80:I82)</f>
        <v>0</v>
      </c>
      <c r="J79" s="39">
        <f t="shared" si="37"/>
        <v>0</v>
      </c>
      <c r="K79" s="39">
        <f t="shared" si="37"/>
        <v>0</v>
      </c>
      <c r="L79" s="39">
        <f t="shared" si="37"/>
        <v>0</v>
      </c>
      <c r="M79" s="39">
        <f t="shared" si="37"/>
        <v>0</v>
      </c>
      <c r="N79" s="39">
        <f t="shared" si="37"/>
        <v>0</v>
      </c>
      <c r="O79" s="39">
        <f t="shared" si="37"/>
        <v>0</v>
      </c>
      <c r="P79" s="39">
        <f t="shared" si="37"/>
        <v>0</v>
      </c>
      <c r="Q79" s="39">
        <f t="shared" ref="Q79:R79" si="38">SUM(Q80:Q82)</f>
        <v>0</v>
      </c>
      <c r="R79" s="39">
        <f t="shared" si="38"/>
        <v>0</v>
      </c>
      <c r="S79" s="39">
        <f t="shared" si="33"/>
        <v>0</v>
      </c>
      <c r="T79" s="39">
        <f t="shared" si="34"/>
        <v>0</v>
      </c>
    </row>
    <row r="80" spans="1:20" s="36" customFormat="1" ht="16.5" customHeight="1">
      <c r="A80" s="84" t="s">
        <v>120</v>
      </c>
      <c r="B80" s="85"/>
      <c r="C80" s="86" t="s">
        <v>23</v>
      </c>
      <c r="D80" s="87"/>
      <c r="E80" s="87"/>
      <c r="F80" s="87"/>
      <c r="G80" s="88"/>
      <c r="H80" s="37" t="s">
        <v>19</v>
      </c>
      <c r="I80" s="38">
        <f>I22-I37</f>
        <v>0</v>
      </c>
      <c r="J80" s="39">
        <f t="shared" ref="J80:P80" si="39">J22-J37</f>
        <v>0</v>
      </c>
      <c r="K80" s="39">
        <f t="shared" si="39"/>
        <v>0</v>
      </c>
      <c r="L80" s="39">
        <f t="shared" si="39"/>
        <v>0</v>
      </c>
      <c r="M80" s="39">
        <f t="shared" si="39"/>
        <v>0</v>
      </c>
      <c r="N80" s="39">
        <f t="shared" si="39"/>
        <v>0</v>
      </c>
      <c r="O80" s="39">
        <f t="shared" si="39"/>
        <v>0</v>
      </c>
      <c r="P80" s="39">
        <f t="shared" si="39"/>
        <v>0</v>
      </c>
      <c r="Q80" s="39">
        <f t="shared" ref="Q80:R80" si="40">Q22-Q37</f>
        <v>0</v>
      </c>
      <c r="R80" s="39">
        <f t="shared" si="40"/>
        <v>0</v>
      </c>
      <c r="S80" s="39">
        <f t="shared" si="33"/>
        <v>0</v>
      </c>
      <c r="T80" s="39">
        <f t="shared" si="34"/>
        <v>0</v>
      </c>
    </row>
    <row r="81" spans="1:20" s="36" customFormat="1" ht="16.5" customHeight="1">
      <c r="A81" s="84" t="s">
        <v>121</v>
      </c>
      <c r="B81" s="85"/>
      <c r="C81" s="86" t="s">
        <v>25</v>
      </c>
      <c r="D81" s="87"/>
      <c r="E81" s="87"/>
      <c r="F81" s="87"/>
      <c r="G81" s="88"/>
      <c r="H81" s="37" t="s">
        <v>19</v>
      </c>
      <c r="I81" s="38">
        <f t="shared" ref="I81:P88" si="41">I23-I38</f>
        <v>0</v>
      </c>
      <c r="J81" s="39">
        <f t="shared" si="41"/>
        <v>0</v>
      </c>
      <c r="K81" s="39">
        <f t="shared" si="41"/>
        <v>0</v>
      </c>
      <c r="L81" s="39">
        <f t="shared" si="41"/>
        <v>0</v>
      </c>
      <c r="M81" s="39">
        <f t="shared" si="41"/>
        <v>0</v>
      </c>
      <c r="N81" s="39">
        <f t="shared" si="41"/>
        <v>0</v>
      </c>
      <c r="O81" s="39">
        <f t="shared" si="41"/>
        <v>0</v>
      </c>
      <c r="P81" s="39">
        <f t="shared" si="41"/>
        <v>0</v>
      </c>
      <c r="Q81" s="39">
        <f t="shared" ref="Q81:R81" si="42">Q23-Q38</f>
        <v>0</v>
      </c>
      <c r="R81" s="39">
        <f t="shared" si="42"/>
        <v>0</v>
      </c>
      <c r="S81" s="39">
        <f t="shared" si="33"/>
        <v>0</v>
      </c>
      <c r="T81" s="39">
        <f t="shared" si="34"/>
        <v>0</v>
      </c>
    </row>
    <row r="82" spans="1:20" s="36" customFormat="1" ht="16.5" customHeight="1">
      <c r="A82" s="84" t="s">
        <v>122</v>
      </c>
      <c r="B82" s="85"/>
      <c r="C82" s="86" t="s">
        <v>27</v>
      </c>
      <c r="D82" s="87"/>
      <c r="E82" s="87"/>
      <c r="F82" s="87"/>
      <c r="G82" s="88"/>
      <c r="H82" s="37" t="s">
        <v>19</v>
      </c>
      <c r="I82" s="38">
        <f t="shared" si="41"/>
        <v>0</v>
      </c>
      <c r="J82" s="39">
        <f t="shared" si="41"/>
        <v>0</v>
      </c>
      <c r="K82" s="39">
        <f t="shared" si="41"/>
        <v>0</v>
      </c>
      <c r="L82" s="39">
        <f t="shared" si="41"/>
        <v>0</v>
      </c>
      <c r="M82" s="39">
        <f t="shared" si="41"/>
        <v>0</v>
      </c>
      <c r="N82" s="39">
        <f t="shared" si="41"/>
        <v>0</v>
      </c>
      <c r="O82" s="39">
        <f t="shared" si="41"/>
        <v>0</v>
      </c>
      <c r="P82" s="39">
        <f t="shared" si="41"/>
        <v>0</v>
      </c>
      <c r="Q82" s="39">
        <f t="shared" ref="Q82:R82" si="43">Q24-Q39</f>
        <v>0</v>
      </c>
      <c r="R82" s="39">
        <f t="shared" si="43"/>
        <v>0</v>
      </c>
      <c r="S82" s="39">
        <f t="shared" si="33"/>
        <v>0</v>
      </c>
      <c r="T82" s="39">
        <f t="shared" si="34"/>
        <v>0</v>
      </c>
    </row>
    <row r="83" spans="1:20" s="36" customFormat="1" ht="8.1" customHeight="1">
      <c r="A83" s="84" t="s">
        <v>123</v>
      </c>
      <c r="B83" s="85"/>
      <c r="C83" s="94" t="s">
        <v>29</v>
      </c>
      <c r="D83" s="95"/>
      <c r="E83" s="95"/>
      <c r="F83" s="95"/>
      <c r="G83" s="96"/>
      <c r="H83" s="37" t="s">
        <v>19</v>
      </c>
      <c r="I83" s="38">
        <f t="shared" si="41"/>
        <v>0</v>
      </c>
      <c r="J83" s="39">
        <f t="shared" si="41"/>
        <v>0</v>
      </c>
      <c r="K83" s="39">
        <f t="shared" si="41"/>
        <v>0</v>
      </c>
      <c r="L83" s="39">
        <f t="shared" si="41"/>
        <v>0</v>
      </c>
      <c r="M83" s="39">
        <f t="shared" si="41"/>
        <v>0</v>
      </c>
      <c r="N83" s="39">
        <f t="shared" si="41"/>
        <v>0</v>
      </c>
      <c r="O83" s="39">
        <f t="shared" si="41"/>
        <v>0</v>
      </c>
      <c r="P83" s="39">
        <f t="shared" si="41"/>
        <v>0</v>
      </c>
      <c r="Q83" s="39">
        <f t="shared" ref="Q83:R83" si="44">Q25-Q40</f>
        <v>0</v>
      </c>
      <c r="R83" s="39">
        <f t="shared" si="44"/>
        <v>0</v>
      </c>
      <c r="S83" s="39">
        <f t="shared" si="33"/>
        <v>0</v>
      </c>
      <c r="T83" s="39">
        <f t="shared" si="34"/>
        <v>0</v>
      </c>
    </row>
    <row r="84" spans="1:20" s="36" customFormat="1" ht="8.1" customHeight="1">
      <c r="A84" s="84" t="s">
        <v>124</v>
      </c>
      <c r="B84" s="85"/>
      <c r="C84" s="94" t="s">
        <v>31</v>
      </c>
      <c r="D84" s="95"/>
      <c r="E84" s="95"/>
      <c r="F84" s="95"/>
      <c r="G84" s="96"/>
      <c r="H84" s="37" t="s">
        <v>19</v>
      </c>
      <c r="I84" s="38">
        <f t="shared" si="41"/>
        <v>0</v>
      </c>
      <c r="J84" s="39">
        <f t="shared" si="41"/>
        <v>0</v>
      </c>
      <c r="K84" s="39">
        <f t="shared" si="41"/>
        <v>0</v>
      </c>
      <c r="L84" s="39">
        <f t="shared" si="41"/>
        <v>0</v>
      </c>
      <c r="M84" s="39">
        <f t="shared" si="41"/>
        <v>0</v>
      </c>
      <c r="N84" s="39">
        <f t="shared" si="41"/>
        <v>0</v>
      </c>
      <c r="O84" s="39">
        <f t="shared" si="41"/>
        <v>0</v>
      </c>
      <c r="P84" s="39">
        <f t="shared" si="41"/>
        <v>0</v>
      </c>
      <c r="Q84" s="39">
        <f t="shared" ref="Q84:R84" si="45">Q26-Q41</f>
        <v>0</v>
      </c>
      <c r="R84" s="39">
        <f t="shared" si="45"/>
        <v>0</v>
      </c>
      <c r="S84" s="39">
        <f t="shared" si="33"/>
        <v>0</v>
      </c>
      <c r="T84" s="39">
        <f t="shared" si="34"/>
        <v>0</v>
      </c>
    </row>
    <row r="85" spans="1:20" s="36" customFormat="1" ht="8.1" customHeight="1">
      <c r="A85" s="84" t="s">
        <v>125</v>
      </c>
      <c r="B85" s="85"/>
      <c r="C85" s="94" t="s">
        <v>33</v>
      </c>
      <c r="D85" s="95"/>
      <c r="E85" s="95"/>
      <c r="F85" s="95"/>
      <c r="G85" s="96"/>
      <c r="H85" s="37" t="s">
        <v>19</v>
      </c>
      <c r="I85" s="38">
        <f t="shared" si="41"/>
        <v>0</v>
      </c>
      <c r="J85" s="39">
        <f t="shared" si="41"/>
        <v>0</v>
      </c>
      <c r="K85" s="39">
        <f t="shared" si="41"/>
        <v>0</v>
      </c>
      <c r="L85" s="39">
        <f t="shared" si="41"/>
        <v>0</v>
      </c>
      <c r="M85" s="39">
        <f t="shared" si="41"/>
        <v>0</v>
      </c>
      <c r="N85" s="39">
        <f t="shared" si="41"/>
        <v>0</v>
      </c>
      <c r="O85" s="39">
        <f t="shared" si="41"/>
        <v>0</v>
      </c>
      <c r="P85" s="39">
        <f t="shared" si="41"/>
        <v>0</v>
      </c>
      <c r="Q85" s="39">
        <f t="shared" ref="Q85:R85" si="46">Q27-Q42</f>
        <v>0</v>
      </c>
      <c r="R85" s="39">
        <f t="shared" si="46"/>
        <v>0</v>
      </c>
      <c r="S85" s="39">
        <f t="shared" si="33"/>
        <v>0</v>
      </c>
      <c r="T85" s="39">
        <f t="shared" si="34"/>
        <v>0</v>
      </c>
    </row>
    <row r="86" spans="1:20" s="36" customFormat="1" ht="8.1" customHeight="1">
      <c r="A86" s="84" t="s">
        <v>126</v>
      </c>
      <c r="B86" s="85"/>
      <c r="C86" s="94" t="s">
        <v>35</v>
      </c>
      <c r="D86" s="95"/>
      <c r="E86" s="95"/>
      <c r="F86" s="95"/>
      <c r="G86" s="96"/>
      <c r="H86" s="37" t="s">
        <v>19</v>
      </c>
      <c r="I86" s="38">
        <f t="shared" si="41"/>
        <v>0</v>
      </c>
      <c r="J86" s="39">
        <f t="shared" si="41"/>
        <v>0</v>
      </c>
      <c r="K86" s="39">
        <f t="shared" si="41"/>
        <v>0</v>
      </c>
      <c r="L86" s="39">
        <f t="shared" si="41"/>
        <v>0</v>
      </c>
      <c r="M86" s="39">
        <f t="shared" si="41"/>
        <v>0</v>
      </c>
      <c r="N86" s="39">
        <f t="shared" si="41"/>
        <v>0</v>
      </c>
      <c r="O86" s="39">
        <f t="shared" si="41"/>
        <v>0</v>
      </c>
      <c r="P86" s="39">
        <f t="shared" si="41"/>
        <v>0</v>
      </c>
      <c r="Q86" s="39">
        <f t="shared" ref="Q86:R86" si="47">Q28-Q43</f>
        <v>0</v>
      </c>
      <c r="R86" s="39">
        <f t="shared" si="47"/>
        <v>0</v>
      </c>
      <c r="S86" s="39">
        <f t="shared" si="33"/>
        <v>0</v>
      </c>
      <c r="T86" s="39">
        <f t="shared" si="34"/>
        <v>0</v>
      </c>
    </row>
    <row r="87" spans="1:20" s="36" customFormat="1" ht="8.1" customHeight="1">
      <c r="A87" s="84" t="s">
        <v>127</v>
      </c>
      <c r="B87" s="85"/>
      <c r="C87" s="94" t="s">
        <v>37</v>
      </c>
      <c r="D87" s="95"/>
      <c r="E87" s="95"/>
      <c r="F87" s="95"/>
      <c r="G87" s="96"/>
      <c r="H87" s="37" t="s">
        <v>19</v>
      </c>
      <c r="I87" s="38">
        <f>I29-I44</f>
        <v>34.945699999999988</v>
      </c>
      <c r="J87" s="39">
        <f>J29-J44</f>
        <v>69.190890000000081</v>
      </c>
      <c r="K87" s="39">
        <f t="shared" si="41"/>
        <v>105.84400000000005</v>
      </c>
      <c r="L87" s="39">
        <f t="shared" si="41"/>
        <v>5.4066983200000323</v>
      </c>
      <c r="M87" s="39">
        <f t="shared" si="41"/>
        <v>5.6229662528000972</v>
      </c>
      <c r="N87" s="39">
        <f t="shared" si="41"/>
        <v>0</v>
      </c>
      <c r="O87" s="39">
        <f t="shared" si="41"/>
        <v>5.8478849029120283</v>
      </c>
      <c r="P87" s="39">
        <f t="shared" si="41"/>
        <v>0</v>
      </c>
      <c r="Q87" s="39">
        <f t="shared" ref="Q87:R87" si="48">Q29-Q44</f>
        <v>6.081800299028373</v>
      </c>
      <c r="R87" s="39">
        <f t="shared" si="48"/>
        <v>0</v>
      </c>
      <c r="S87" s="39">
        <f t="shared" si="33"/>
        <v>17.552651454740499</v>
      </c>
      <c r="T87" s="39">
        <f t="shared" si="34"/>
        <v>0</v>
      </c>
    </row>
    <row r="88" spans="1:20" s="36" customFormat="1" ht="8.1" customHeight="1">
      <c r="A88" s="84" t="s">
        <v>128</v>
      </c>
      <c r="B88" s="85"/>
      <c r="C88" s="94" t="s">
        <v>39</v>
      </c>
      <c r="D88" s="95"/>
      <c r="E88" s="95"/>
      <c r="F88" s="95"/>
      <c r="G88" s="96"/>
      <c r="H88" s="37" t="s">
        <v>19</v>
      </c>
      <c r="I88" s="38">
        <f t="shared" si="41"/>
        <v>0</v>
      </c>
      <c r="J88" s="39">
        <f t="shared" si="41"/>
        <v>0</v>
      </c>
      <c r="K88" s="39">
        <f t="shared" si="41"/>
        <v>0</v>
      </c>
      <c r="L88" s="39">
        <f t="shared" si="41"/>
        <v>0</v>
      </c>
      <c r="M88" s="39">
        <f t="shared" si="41"/>
        <v>0</v>
      </c>
      <c r="N88" s="39">
        <f t="shared" si="41"/>
        <v>0</v>
      </c>
      <c r="O88" s="39">
        <f t="shared" si="41"/>
        <v>0</v>
      </c>
      <c r="P88" s="39">
        <f t="shared" si="41"/>
        <v>0</v>
      </c>
      <c r="Q88" s="39">
        <f t="shared" ref="Q88:R88" si="49">Q30-Q45</f>
        <v>0</v>
      </c>
      <c r="R88" s="39">
        <f t="shared" si="49"/>
        <v>0</v>
      </c>
      <c r="S88" s="39">
        <f t="shared" si="33"/>
        <v>0</v>
      </c>
      <c r="T88" s="39">
        <f t="shared" si="34"/>
        <v>0</v>
      </c>
    </row>
    <row r="89" spans="1:20" s="36" customFormat="1" ht="16.5" customHeight="1">
      <c r="A89" s="84" t="s">
        <v>129</v>
      </c>
      <c r="B89" s="85"/>
      <c r="C89" s="94" t="s">
        <v>41</v>
      </c>
      <c r="D89" s="95"/>
      <c r="E89" s="95"/>
      <c r="F89" s="95"/>
      <c r="G89" s="96"/>
      <c r="H89" s="37" t="s">
        <v>19</v>
      </c>
      <c r="I89" s="38">
        <f t="shared" ref="I89:P89" si="50">SUM(I90:I91)</f>
        <v>0</v>
      </c>
      <c r="J89" s="39">
        <f t="shared" si="50"/>
        <v>0</v>
      </c>
      <c r="K89" s="39">
        <f t="shared" si="50"/>
        <v>0</v>
      </c>
      <c r="L89" s="39">
        <f t="shared" si="50"/>
        <v>0</v>
      </c>
      <c r="M89" s="39">
        <f t="shared" si="50"/>
        <v>0</v>
      </c>
      <c r="N89" s="39">
        <f t="shared" si="50"/>
        <v>0</v>
      </c>
      <c r="O89" s="39">
        <f t="shared" si="50"/>
        <v>0</v>
      </c>
      <c r="P89" s="39">
        <f t="shared" si="50"/>
        <v>0</v>
      </c>
      <c r="Q89" s="39">
        <f t="shared" ref="Q89:R89" si="51">SUM(Q90:Q91)</f>
        <v>0</v>
      </c>
      <c r="R89" s="39">
        <f t="shared" si="51"/>
        <v>0</v>
      </c>
      <c r="S89" s="39">
        <f t="shared" ref="S89:S109" si="52">M89+O89+Q89</f>
        <v>0</v>
      </c>
      <c r="T89" s="39">
        <f t="shared" ref="T89:T109" si="53">N89+P89+R89</f>
        <v>0</v>
      </c>
    </row>
    <row r="90" spans="1:20" s="36" customFormat="1" ht="8.1" customHeight="1">
      <c r="A90" s="84" t="s">
        <v>130</v>
      </c>
      <c r="B90" s="85"/>
      <c r="C90" s="86" t="s">
        <v>43</v>
      </c>
      <c r="D90" s="87"/>
      <c r="E90" s="87"/>
      <c r="F90" s="87"/>
      <c r="G90" s="88"/>
      <c r="H90" s="37" t="s">
        <v>19</v>
      </c>
      <c r="I90" s="38">
        <f t="shared" ref="I90:P92" si="54">I32-I47</f>
        <v>0</v>
      </c>
      <c r="J90" s="39">
        <f t="shared" si="54"/>
        <v>0</v>
      </c>
      <c r="K90" s="39">
        <f t="shared" si="54"/>
        <v>0</v>
      </c>
      <c r="L90" s="39">
        <f t="shared" si="54"/>
        <v>0</v>
      </c>
      <c r="M90" s="39">
        <f t="shared" si="54"/>
        <v>0</v>
      </c>
      <c r="N90" s="39">
        <f t="shared" si="54"/>
        <v>0</v>
      </c>
      <c r="O90" s="39">
        <f t="shared" si="54"/>
        <v>0</v>
      </c>
      <c r="P90" s="39">
        <f t="shared" si="54"/>
        <v>0</v>
      </c>
      <c r="Q90" s="39">
        <f t="shared" ref="Q90:R90" si="55">Q32-Q47</f>
        <v>0</v>
      </c>
      <c r="R90" s="39">
        <f t="shared" si="55"/>
        <v>0</v>
      </c>
      <c r="S90" s="39">
        <f t="shared" si="52"/>
        <v>0</v>
      </c>
      <c r="T90" s="39">
        <f t="shared" si="53"/>
        <v>0</v>
      </c>
    </row>
    <row r="91" spans="1:20" s="36" customFormat="1" ht="8.1" customHeight="1">
      <c r="A91" s="84" t="s">
        <v>131</v>
      </c>
      <c r="B91" s="85"/>
      <c r="C91" s="86" t="s">
        <v>45</v>
      </c>
      <c r="D91" s="87"/>
      <c r="E91" s="87"/>
      <c r="F91" s="87"/>
      <c r="G91" s="88"/>
      <c r="H91" s="37" t="s">
        <v>19</v>
      </c>
      <c r="I91" s="38">
        <f t="shared" si="54"/>
        <v>0</v>
      </c>
      <c r="J91" s="39">
        <f t="shared" si="54"/>
        <v>0</v>
      </c>
      <c r="K91" s="39">
        <f t="shared" si="54"/>
        <v>0</v>
      </c>
      <c r="L91" s="39">
        <f t="shared" si="54"/>
        <v>0</v>
      </c>
      <c r="M91" s="39">
        <f t="shared" si="54"/>
        <v>0</v>
      </c>
      <c r="N91" s="39">
        <f t="shared" si="54"/>
        <v>0</v>
      </c>
      <c r="O91" s="39">
        <f t="shared" si="54"/>
        <v>0</v>
      </c>
      <c r="P91" s="39">
        <f t="shared" si="54"/>
        <v>0</v>
      </c>
      <c r="Q91" s="39">
        <f t="shared" ref="Q91:R91" si="56">Q33-Q48</f>
        <v>0</v>
      </c>
      <c r="R91" s="39">
        <f t="shared" si="56"/>
        <v>0</v>
      </c>
      <c r="S91" s="39">
        <f t="shared" si="52"/>
        <v>0</v>
      </c>
      <c r="T91" s="39">
        <f t="shared" si="53"/>
        <v>0</v>
      </c>
    </row>
    <row r="92" spans="1:20" s="36" customFormat="1" ht="8.1" customHeight="1">
      <c r="A92" s="84" t="s">
        <v>132</v>
      </c>
      <c r="B92" s="85"/>
      <c r="C92" s="94" t="s">
        <v>47</v>
      </c>
      <c r="D92" s="95"/>
      <c r="E92" s="95"/>
      <c r="F92" s="95"/>
      <c r="G92" s="96"/>
      <c r="H92" s="37" t="s">
        <v>19</v>
      </c>
      <c r="I92" s="38">
        <f t="shared" si="54"/>
        <v>4.1466000000000003</v>
      </c>
      <c r="J92" s="39">
        <f>J34-J49</f>
        <v>3.8804000000000003</v>
      </c>
      <c r="K92" s="39">
        <f t="shared" si="54"/>
        <v>5.4168669999999999</v>
      </c>
      <c r="L92" s="39">
        <f>L34-L49</f>
        <v>5.6335416800000004</v>
      </c>
      <c r="M92" s="39">
        <f t="shared" si="54"/>
        <v>5.8588833472000008</v>
      </c>
      <c r="N92" s="39">
        <f t="shared" si="54"/>
        <v>0</v>
      </c>
      <c r="O92" s="39">
        <f t="shared" si="54"/>
        <v>6.0932386810880015</v>
      </c>
      <c r="P92" s="39">
        <f t="shared" si="54"/>
        <v>0</v>
      </c>
      <c r="Q92" s="39">
        <f t="shared" ref="Q92:R92" si="57">Q34-Q49</f>
        <v>6.3369682283315214</v>
      </c>
      <c r="R92" s="39">
        <f t="shared" si="57"/>
        <v>0</v>
      </c>
      <c r="S92" s="39">
        <f t="shared" si="52"/>
        <v>18.289090256619524</v>
      </c>
      <c r="T92" s="39">
        <f t="shared" si="53"/>
        <v>0</v>
      </c>
    </row>
    <row r="93" spans="1:20" s="36" customFormat="1">
      <c r="A93" s="84" t="s">
        <v>133</v>
      </c>
      <c r="B93" s="85"/>
      <c r="C93" s="108" t="s">
        <v>134</v>
      </c>
      <c r="D93" s="109"/>
      <c r="E93" s="109"/>
      <c r="F93" s="109"/>
      <c r="G93" s="110"/>
      <c r="H93" s="37" t="s">
        <v>19</v>
      </c>
      <c r="I93" s="38">
        <f>I94-I100</f>
        <v>-5.75</v>
      </c>
      <c r="J93" s="39">
        <f>J94-J100</f>
        <v>-19.965000000000032</v>
      </c>
      <c r="K93" s="39">
        <f t="shared" ref="K93:P93" si="58">K94-K100</f>
        <v>2.978999999999985</v>
      </c>
      <c r="L93" s="39">
        <f>L94-L100</f>
        <v>1.411280000000005</v>
      </c>
      <c r="M93" s="39">
        <f t="shared" si="58"/>
        <v>1.4677312000000029</v>
      </c>
      <c r="N93" s="39">
        <f t="shared" si="58"/>
        <v>0</v>
      </c>
      <c r="O93" s="39">
        <f t="shared" si="58"/>
        <v>1.5264404480000024</v>
      </c>
      <c r="P93" s="39">
        <f t="shared" si="58"/>
        <v>0</v>
      </c>
      <c r="Q93" s="39">
        <f t="shared" ref="Q93:R93" si="59">Q94-Q100</f>
        <v>1.5874980659199878</v>
      </c>
      <c r="R93" s="39">
        <f t="shared" si="59"/>
        <v>0</v>
      </c>
      <c r="S93" s="39">
        <f t="shared" si="52"/>
        <v>4.5816697139199931</v>
      </c>
      <c r="T93" s="39">
        <f t="shared" si="53"/>
        <v>0</v>
      </c>
    </row>
    <row r="94" spans="1:20" s="36" customFormat="1" ht="8.1" customHeight="1">
      <c r="A94" s="84" t="s">
        <v>135</v>
      </c>
      <c r="B94" s="85"/>
      <c r="C94" s="94" t="s">
        <v>136</v>
      </c>
      <c r="D94" s="95"/>
      <c r="E94" s="95"/>
      <c r="F94" s="95"/>
      <c r="G94" s="96"/>
      <c r="H94" s="37" t="s">
        <v>19</v>
      </c>
      <c r="I94" s="38">
        <f>I95+I96+I97+I99</f>
        <v>129.06100000000001</v>
      </c>
      <c r="J94" s="39">
        <f>J95+J96+J97+J99</f>
        <v>130.892</v>
      </c>
      <c r="K94" s="39">
        <f t="shared" ref="K94:P94" si="60">K95+K96+K97+K99</f>
        <v>107.17099999999999</v>
      </c>
      <c r="L94" s="39">
        <f t="shared" si="60"/>
        <v>109.77096</v>
      </c>
      <c r="M94" s="39">
        <f t="shared" si="60"/>
        <v>114.16179840000001</v>
      </c>
      <c r="N94" s="39">
        <f t="shared" si="60"/>
        <v>0</v>
      </c>
      <c r="O94" s="39">
        <f t="shared" si="60"/>
        <v>118.72827033600001</v>
      </c>
      <c r="P94" s="39">
        <f t="shared" si="60"/>
        <v>0</v>
      </c>
      <c r="Q94" s="39">
        <f t="shared" ref="Q94:R94" si="61">Q95+Q96+Q97+Q99</f>
        <v>123.47740114944</v>
      </c>
      <c r="R94" s="39">
        <f t="shared" si="61"/>
        <v>0</v>
      </c>
      <c r="S94" s="39">
        <f t="shared" si="52"/>
        <v>356.36746988544002</v>
      </c>
      <c r="T94" s="39">
        <f t="shared" si="53"/>
        <v>0</v>
      </c>
    </row>
    <row r="95" spans="1:20" s="36" customFormat="1" ht="8.1" customHeight="1">
      <c r="A95" s="84" t="s">
        <v>137</v>
      </c>
      <c r="B95" s="85"/>
      <c r="C95" s="86" t="s">
        <v>138</v>
      </c>
      <c r="D95" s="87"/>
      <c r="E95" s="87"/>
      <c r="F95" s="87"/>
      <c r="G95" s="88"/>
      <c r="H95" s="37" t="s">
        <v>19</v>
      </c>
      <c r="I95" s="38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f t="shared" si="52"/>
        <v>0</v>
      </c>
      <c r="T95" s="39">
        <f t="shared" si="53"/>
        <v>0</v>
      </c>
    </row>
    <row r="96" spans="1:20" s="36" customFormat="1" ht="8.1" customHeight="1">
      <c r="A96" s="84" t="s">
        <v>139</v>
      </c>
      <c r="B96" s="85"/>
      <c r="C96" s="86" t="s">
        <v>140</v>
      </c>
      <c r="D96" s="87"/>
      <c r="E96" s="87"/>
      <c r="F96" s="87"/>
      <c r="G96" s="88"/>
      <c r="H96" s="37" t="s">
        <v>19</v>
      </c>
      <c r="I96" s="38">
        <v>0</v>
      </c>
      <c r="J96" s="39">
        <v>0</v>
      </c>
      <c r="K96" s="39">
        <v>1.6220000000000001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f t="shared" si="52"/>
        <v>0</v>
      </c>
      <c r="T96" s="39">
        <f t="shared" si="53"/>
        <v>0</v>
      </c>
    </row>
    <row r="97" spans="1:20" s="36" customFormat="1" ht="8.1" customHeight="1">
      <c r="A97" s="84" t="s">
        <v>141</v>
      </c>
      <c r="B97" s="85"/>
      <c r="C97" s="86" t="s">
        <v>142</v>
      </c>
      <c r="D97" s="87"/>
      <c r="E97" s="87"/>
      <c r="F97" s="87"/>
      <c r="G97" s="88"/>
      <c r="H97" s="37" t="s">
        <v>19</v>
      </c>
      <c r="I97" s="46">
        <f>I98</f>
        <v>120.59399999999999</v>
      </c>
      <c r="J97" s="39">
        <f>J98</f>
        <v>127.562</v>
      </c>
      <c r="K97" s="39">
        <f t="shared" ref="K97:R97" si="62">K98</f>
        <v>87.480999999999995</v>
      </c>
      <c r="L97" s="39">
        <f>L98</f>
        <v>90.980239999999995</v>
      </c>
      <c r="M97" s="39">
        <f t="shared" si="62"/>
        <v>94.619449599999996</v>
      </c>
      <c r="N97" s="39">
        <f t="shared" si="62"/>
        <v>0</v>
      </c>
      <c r="O97" s="39">
        <f t="shared" si="62"/>
        <v>98.404227583999997</v>
      </c>
      <c r="P97" s="39">
        <f t="shared" si="62"/>
        <v>0</v>
      </c>
      <c r="Q97" s="39">
        <f t="shared" si="62"/>
        <v>102.34039668736</v>
      </c>
      <c r="R97" s="39">
        <f t="shared" si="62"/>
        <v>0</v>
      </c>
      <c r="S97" s="39">
        <f t="shared" si="52"/>
        <v>295.36407387136001</v>
      </c>
      <c r="T97" s="39">
        <f t="shared" si="53"/>
        <v>0</v>
      </c>
    </row>
    <row r="98" spans="1:20" s="36" customFormat="1" ht="8.1" customHeight="1">
      <c r="A98" s="84" t="s">
        <v>143</v>
      </c>
      <c r="B98" s="85"/>
      <c r="C98" s="105" t="s">
        <v>144</v>
      </c>
      <c r="D98" s="106"/>
      <c r="E98" s="106"/>
      <c r="F98" s="106"/>
      <c r="G98" s="107"/>
      <c r="H98" s="37" t="s">
        <v>19</v>
      </c>
      <c r="I98" s="46">
        <v>120.59399999999999</v>
      </c>
      <c r="J98" s="39">
        <v>127.562</v>
      </c>
      <c r="K98" s="39">
        <v>87.480999999999995</v>
      </c>
      <c r="L98" s="39">
        <f>K98*104%</f>
        <v>90.980239999999995</v>
      </c>
      <c r="M98" s="39">
        <f>L98*104%</f>
        <v>94.619449599999996</v>
      </c>
      <c r="N98" s="39">
        <v>0</v>
      </c>
      <c r="O98" s="39">
        <f>M98*104%</f>
        <v>98.404227583999997</v>
      </c>
      <c r="P98" s="39">
        <v>0</v>
      </c>
      <c r="Q98" s="39">
        <f>O98*104%</f>
        <v>102.34039668736</v>
      </c>
      <c r="R98" s="39">
        <v>0</v>
      </c>
      <c r="S98" s="39">
        <f t="shared" si="52"/>
        <v>295.36407387136001</v>
      </c>
      <c r="T98" s="39">
        <f t="shared" si="53"/>
        <v>0</v>
      </c>
    </row>
    <row r="99" spans="1:20" s="36" customFormat="1" ht="8.1" customHeight="1">
      <c r="A99" s="84" t="s">
        <v>145</v>
      </c>
      <c r="B99" s="85"/>
      <c r="C99" s="86" t="s">
        <v>146</v>
      </c>
      <c r="D99" s="87"/>
      <c r="E99" s="87"/>
      <c r="F99" s="87"/>
      <c r="G99" s="88"/>
      <c r="H99" s="37" t="s">
        <v>19</v>
      </c>
      <c r="I99" s="46">
        <f>4.171+4.296</f>
        <v>8.4670000000000005</v>
      </c>
      <c r="J99" s="39">
        <f>2.438+0.892</f>
        <v>3.33</v>
      </c>
      <c r="K99" s="39">
        <f>15.804+2.264</f>
        <v>18.068000000000001</v>
      </c>
      <c r="L99" s="39">
        <f>K99*104%</f>
        <v>18.790720000000004</v>
      </c>
      <c r="M99" s="39">
        <f>L99*104%</f>
        <v>19.542348800000006</v>
      </c>
      <c r="N99" s="39">
        <v>0</v>
      </c>
      <c r="O99" s="39">
        <f>M99*104%</f>
        <v>20.324042752000008</v>
      </c>
      <c r="P99" s="39">
        <v>0</v>
      </c>
      <c r="Q99" s="39">
        <f>O99*104%</f>
        <v>21.137004462080007</v>
      </c>
      <c r="R99" s="39">
        <v>0</v>
      </c>
      <c r="S99" s="39">
        <f t="shared" si="52"/>
        <v>61.003396014080018</v>
      </c>
      <c r="T99" s="39">
        <f t="shared" si="53"/>
        <v>0</v>
      </c>
    </row>
    <row r="100" spans="1:20" s="36" customFormat="1" ht="8.1" customHeight="1">
      <c r="A100" s="84" t="s">
        <v>147</v>
      </c>
      <c r="B100" s="85"/>
      <c r="C100" s="94" t="s">
        <v>102</v>
      </c>
      <c r="D100" s="95"/>
      <c r="E100" s="95"/>
      <c r="F100" s="95"/>
      <c r="G100" s="96"/>
      <c r="H100" s="37" t="s">
        <v>19</v>
      </c>
      <c r="I100" s="46">
        <f>I101+I102+I103+I105</f>
        <v>134.81100000000001</v>
      </c>
      <c r="J100" s="39">
        <f>J101+J102+J103+J105</f>
        <v>150.85700000000003</v>
      </c>
      <c r="K100" s="39">
        <f t="shared" ref="K100:P100" si="63">K101+K102+K103+K105</f>
        <v>104.19200000000001</v>
      </c>
      <c r="L100" s="39">
        <f>L101+L102+L103+L105</f>
        <v>108.35968</v>
      </c>
      <c r="M100" s="39">
        <f t="shared" si="63"/>
        <v>112.69406720000001</v>
      </c>
      <c r="N100" s="39">
        <f t="shared" si="63"/>
        <v>0</v>
      </c>
      <c r="O100" s="39">
        <f t="shared" si="63"/>
        <v>117.20182988800001</v>
      </c>
      <c r="P100" s="39">
        <f t="shared" si="63"/>
        <v>0</v>
      </c>
      <c r="Q100" s="39">
        <f t="shared" ref="Q100:R100" si="64">Q101+Q102+Q103+Q105</f>
        <v>121.88990308352001</v>
      </c>
      <c r="R100" s="39">
        <f t="shared" si="64"/>
        <v>0</v>
      </c>
      <c r="S100" s="39">
        <f t="shared" si="52"/>
        <v>351.78580017152001</v>
      </c>
      <c r="T100" s="39">
        <f t="shared" si="53"/>
        <v>0</v>
      </c>
    </row>
    <row r="101" spans="1:20" s="36" customFormat="1" ht="8.1" customHeight="1">
      <c r="A101" s="84" t="s">
        <v>148</v>
      </c>
      <c r="B101" s="85"/>
      <c r="C101" s="86" t="s">
        <v>149</v>
      </c>
      <c r="D101" s="87"/>
      <c r="E101" s="87"/>
      <c r="F101" s="87"/>
      <c r="G101" s="88"/>
      <c r="H101" s="37" t="s">
        <v>19</v>
      </c>
      <c r="I101" s="39">
        <v>1.1259999999999999</v>
      </c>
      <c r="J101" s="39">
        <v>1.2709999999999999</v>
      </c>
      <c r="K101" s="39">
        <v>1.724</v>
      </c>
      <c r="L101" s="39">
        <f>K101*104%</f>
        <v>1.7929600000000001</v>
      </c>
      <c r="M101" s="39">
        <f>L101*104%</f>
        <v>1.8646784000000001</v>
      </c>
      <c r="N101" s="39">
        <v>0</v>
      </c>
      <c r="O101" s="39">
        <f>M101*104%</f>
        <v>1.9392655360000002</v>
      </c>
      <c r="P101" s="39">
        <v>0</v>
      </c>
      <c r="Q101" s="39">
        <f>O101*104%</f>
        <v>2.0168361574400002</v>
      </c>
      <c r="R101" s="39">
        <v>0</v>
      </c>
      <c r="S101" s="39">
        <f t="shared" si="52"/>
        <v>5.8207800934400007</v>
      </c>
      <c r="T101" s="39">
        <f t="shared" si="53"/>
        <v>0</v>
      </c>
    </row>
    <row r="102" spans="1:20" s="36" customFormat="1" ht="8.1" customHeight="1">
      <c r="A102" s="84" t="s">
        <v>150</v>
      </c>
      <c r="B102" s="85"/>
      <c r="C102" s="86" t="s">
        <v>151</v>
      </c>
      <c r="D102" s="87"/>
      <c r="E102" s="87"/>
      <c r="F102" s="87"/>
      <c r="G102" s="88"/>
      <c r="H102" s="37" t="s">
        <v>19</v>
      </c>
      <c r="I102" s="39">
        <v>6.0819999999999999</v>
      </c>
      <c r="J102" s="39">
        <v>4.0389999999999997</v>
      </c>
      <c r="K102" s="39">
        <v>3.5999999999999997E-2</v>
      </c>
      <c r="L102" s="39">
        <f>K102*104%</f>
        <v>3.7440000000000001E-2</v>
      </c>
      <c r="M102" s="39">
        <f>L102*104%</f>
        <v>3.8937600000000003E-2</v>
      </c>
      <c r="N102" s="39">
        <v>0</v>
      </c>
      <c r="O102" s="39">
        <f>M102*104%</f>
        <v>4.0495104000000004E-2</v>
      </c>
      <c r="P102" s="39">
        <v>0</v>
      </c>
      <c r="Q102" s="39">
        <f>O102*104%</f>
        <v>4.2114908160000006E-2</v>
      </c>
      <c r="R102" s="39">
        <v>0</v>
      </c>
      <c r="S102" s="39">
        <f t="shared" si="52"/>
        <v>0.12154761216000001</v>
      </c>
      <c r="T102" s="39">
        <f t="shared" si="53"/>
        <v>0</v>
      </c>
    </row>
    <row r="103" spans="1:20" s="36" customFormat="1" ht="8.1" customHeight="1">
      <c r="A103" s="84" t="s">
        <v>152</v>
      </c>
      <c r="B103" s="85"/>
      <c r="C103" s="86" t="s">
        <v>153</v>
      </c>
      <c r="D103" s="87"/>
      <c r="E103" s="87"/>
      <c r="F103" s="87"/>
      <c r="G103" s="88"/>
      <c r="H103" s="37" t="s">
        <v>19</v>
      </c>
      <c r="I103" s="38">
        <f>I104</f>
        <v>121.97799999999999</v>
      </c>
      <c r="J103" s="39">
        <f>J104</f>
        <v>137.71700000000001</v>
      </c>
      <c r="K103" s="39">
        <f t="shared" ref="K103:R103" si="65">K104</f>
        <v>86.376999999999995</v>
      </c>
      <c r="L103" s="39">
        <f t="shared" si="65"/>
        <v>89.832080000000005</v>
      </c>
      <c r="M103" s="39">
        <f t="shared" si="65"/>
        <v>93.425363200000007</v>
      </c>
      <c r="N103" s="39">
        <f t="shared" si="65"/>
        <v>0</v>
      </c>
      <c r="O103" s="39">
        <f t="shared" si="65"/>
        <v>97.16237772800001</v>
      </c>
      <c r="P103" s="39">
        <f t="shared" si="65"/>
        <v>0</v>
      </c>
      <c r="Q103" s="39">
        <f t="shared" si="65"/>
        <v>101.04887283712002</v>
      </c>
      <c r="R103" s="39">
        <f t="shared" si="65"/>
        <v>0</v>
      </c>
      <c r="S103" s="39">
        <f t="shared" si="52"/>
        <v>291.63661376512005</v>
      </c>
      <c r="T103" s="39">
        <f t="shared" si="53"/>
        <v>0</v>
      </c>
    </row>
    <row r="104" spans="1:20" s="36" customFormat="1" ht="8.1" customHeight="1">
      <c r="A104" s="84" t="s">
        <v>154</v>
      </c>
      <c r="B104" s="85"/>
      <c r="C104" s="105" t="s">
        <v>144</v>
      </c>
      <c r="D104" s="106"/>
      <c r="E104" s="106"/>
      <c r="F104" s="106"/>
      <c r="G104" s="107"/>
      <c r="H104" s="37" t="s">
        <v>19</v>
      </c>
      <c r="I104" s="39">
        <v>121.97799999999999</v>
      </c>
      <c r="J104" s="39">
        <v>137.71700000000001</v>
      </c>
      <c r="K104" s="39">
        <v>86.376999999999995</v>
      </c>
      <c r="L104" s="39">
        <f>K104*104%</f>
        <v>89.832080000000005</v>
      </c>
      <c r="M104" s="39">
        <f>L104*104%</f>
        <v>93.425363200000007</v>
      </c>
      <c r="N104" s="39">
        <v>0</v>
      </c>
      <c r="O104" s="39">
        <f>M104*104%</f>
        <v>97.16237772800001</v>
      </c>
      <c r="P104" s="39">
        <v>0</v>
      </c>
      <c r="Q104" s="39">
        <f>O104*104%</f>
        <v>101.04887283712002</v>
      </c>
      <c r="R104" s="39">
        <v>0</v>
      </c>
      <c r="S104" s="39">
        <f t="shared" si="52"/>
        <v>291.63661376512005</v>
      </c>
      <c r="T104" s="39">
        <f t="shared" si="53"/>
        <v>0</v>
      </c>
    </row>
    <row r="105" spans="1:20" s="36" customFormat="1" ht="8.1" customHeight="1">
      <c r="A105" s="84" t="s">
        <v>155</v>
      </c>
      <c r="B105" s="85"/>
      <c r="C105" s="86" t="s">
        <v>156</v>
      </c>
      <c r="D105" s="87"/>
      <c r="E105" s="87"/>
      <c r="F105" s="87"/>
      <c r="G105" s="88"/>
      <c r="H105" s="37" t="s">
        <v>19</v>
      </c>
      <c r="I105" s="39">
        <v>5.625</v>
      </c>
      <c r="J105" s="39">
        <v>7.83</v>
      </c>
      <c r="K105" s="39">
        <v>16.055</v>
      </c>
      <c r="L105" s="39">
        <f>K105*104%</f>
        <v>16.697199999999999</v>
      </c>
      <c r="M105" s="39">
        <f>L105*104%</f>
        <v>17.365088</v>
      </c>
      <c r="N105" s="39">
        <v>0</v>
      </c>
      <c r="O105" s="39">
        <f>M105*104%</f>
        <v>18.059691520000001</v>
      </c>
      <c r="P105" s="39">
        <v>0</v>
      </c>
      <c r="Q105" s="39">
        <f>O105*104%</f>
        <v>18.7820791808</v>
      </c>
      <c r="R105" s="39">
        <v>0</v>
      </c>
      <c r="S105" s="39">
        <f t="shared" si="52"/>
        <v>54.206858700799998</v>
      </c>
      <c r="T105" s="39">
        <f t="shared" si="53"/>
        <v>0</v>
      </c>
    </row>
    <row r="106" spans="1:20" s="36" customFormat="1">
      <c r="A106" s="84" t="s">
        <v>157</v>
      </c>
      <c r="B106" s="85"/>
      <c r="C106" s="108" t="s">
        <v>158</v>
      </c>
      <c r="D106" s="109"/>
      <c r="E106" s="109"/>
      <c r="F106" s="109"/>
      <c r="G106" s="110"/>
      <c r="H106" s="37" t="s">
        <v>19</v>
      </c>
      <c r="I106" s="38">
        <f t="shared" ref="I106:P106" si="66">I78+I93</f>
        <v>33.342300000000023</v>
      </c>
      <c r="J106" s="39">
        <f>J78+J93</f>
        <v>53.106290000000058</v>
      </c>
      <c r="K106" s="39">
        <f>K78+K93</f>
        <v>93.586866999999955</v>
      </c>
      <c r="L106" s="39">
        <f>L78+L93</f>
        <v>12.451520000000045</v>
      </c>
      <c r="M106" s="39">
        <f t="shared" si="66"/>
        <v>12.949580800000035</v>
      </c>
      <c r="N106" s="39">
        <f t="shared" si="66"/>
        <v>0</v>
      </c>
      <c r="O106" s="39">
        <f t="shared" si="66"/>
        <v>13.467564032000027</v>
      </c>
      <c r="P106" s="39">
        <f t="shared" si="66"/>
        <v>0</v>
      </c>
      <c r="Q106" s="39">
        <f t="shared" ref="Q106:R106" si="67">Q78+Q93</f>
        <v>14.006266593279804</v>
      </c>
      <c r="R106" s="39">
        <f t="shared" si="67"/>
        <v>0</v>
      </c>
      <c r="S106" s="39">
        <f t="shared" si="52"/>
        <v>40.423411425279866</v>
      </c>
      <c r="T106" s="39">
        <f t="shared" si="53"/>
        <v>0</v>
      </c>
    </row>
    <row r="107" spans="1:20" s="36" customFormat="1" ht="16.5" customHeight="1">
      <c r="A107" s="84" t="s">
        <v>159</v>
      </c>
      <c r="B107" s="85"/>
      <c r="C107" s="94" t="s">
        <v>160</v>
      </c>
      <c r="D107" s="95"/>
      <c r="E107" s="95"/>
      <c r="F107" s="95"/>
      <c r="G107" s="96"/>
      <c r="H107" s="37" t="s">
        <v>19</v>
      </c>
      <c r="I107" s="38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f t="shared" si="52"/>
        <v>0</v>
      </c>
      <c r="T107" s="39">
        <f t="shared" si="53"/>
        <v>0</v>
      </c>
    </row>
    <row r="108" spans="1:20" s="36" customFormat="1" ht="16.5" customHeight="1">
      <c r="A108" s="84" t="s">
        <v>161</v>
      </c>
      <c r="B108" s="85"/>
      <c r="C108" s="86" t="s">
        <v>23</v>
      </c>
      <c r="D108" s="87"/>
      <c r="E108" s="87"/>
      <c r="F108" s="87"/>
      <c r="G108" s="88"/>
      <c r="H108" s="37" t="s">
        <v>19</v>
      </c>
      <c r="I108" s="38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f t="shared" si="52"/>
        <v>0</v>
      </c>
      <c r="T108" s="39">
        <f t="shared" si="53"/>
        <v>0</v>
      </c>
    </row>
    <row r="109" spans="1:20" s="36" customFormat="1" ht="16.5" customHeight="1">
      <c r="A109" s="84" t="s">
        <v>162</v>
      </c>
      <c r="B109" s="85"/>
      <c r="C109" s="86" t="s">
        <v>25</v>
      </c>
      <c r="D109" s="87"/>
      <c r="E109" s="87"/>
      <c r="F109" s="87"/>
      <c r="G109" s="88"/>
      <c r="H109" s="37" t="s">
        <v>19</v>
      </c>
      <c r="I109" s="38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f t="shared" si="52"/>
        <v>0</v>
      </c>
      <c r="T109" s="39">
        <f t="shared" si="53"/>
        <v>0</v>
      </c>
    </row>
    <row r="110" spans="1:20" s="36" customFormat="1" ht="16.5" customHeight="1">
      <c r="A110" s="84" t="s">
        <v>163</v>
      </c>
      <c r="B110" s="85"/>
      <c r="C110" s="86" t="s">
        <v>27</v>
      </c>
      <c r="D110" s="87"/>
      <c r="E110" s="87"/>
      <c r="F110" s="87"/>
      <c r="G110" s="88"/>
      <c r="H110" s="37" t="s">
        <v>19</v>
      </c>
      <c r="I110" s="38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f t="shared" ref="S110:S128" si="68">M110+O110+Q110</f>
        <v>0</v>
      </c>
      <c r="T110" s="39">
        <f t="shared" ref="T110:T128" si="69">N110+P110+R110</f>
        <v>0</v>
      </c>
    </row>
    <row r="111" spans="1:20" s="36" customFormat="1" ht="8.1" customHeight="1">
      <c r="A111" s="84" t="s">
        <v>164</v>
      </c>
      <c r="B111" s="85"/>
      <c r="C111" s="94" t="s">
        <v>29</v>
      </c>
      <c r="D111" s="95"/>
      <c r="E111" s="95"/>
      <c r="F111" s="95"/>
      <c r="G111" s="96"/>
      <c r="H111" s="37" t="s">
        <v>19</v>
      </c>
      <c r="I111" s="38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9">
        <v>0</v>
      </c>
      <c r="R111" s="39">
        <v>0</v>
      </c>
      <c r="S111" s="39">
        <f t="shared" si="68"/>
        <v>0</v>
      </c>
      <c r="T111" s="39">
        <f t="shared" si="69"/>
        <v>0</v>
      </c>
    </row>
    <row r="112" spans="1:20" s="36" customFormat="1" ht="8.1" customHeight="1">
      <c r="A112" s="84" t="s">
        <v>165</v>
      </c>
      <c r="B112" s="85"/>
      <c r="C112" s="94" t="s">
        <v>31</v>
      </c>
      <c r="D112" s="95"/>
      <c r="E112" s="95"/>
      <c r="F112" s="95"/>
      <c r="G112" s="96"/>
      <c r="H112" s="37" t="s">
        <v>19</v>
      </c>
      <c r="I112" s="38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f t="shared" si="68"/>
        <v>0</v>
      </c>
      <c r="T112" s="39">
        <f t="shared" si="69"/>
        <v>0</v>
      </c>
    </row>
    <row r="113" spans="1:20" s="36" customFormat="1" ht="8.1" customHeight="1">
      <c r="A113" s="84" t="s">
        <v>166</v>
      </c>
      <c r="B113" s="85"/>
      <c r="C113" s="94" t="s">
        <v>33</v>
      </c>
      <c r="D113" s="95"/>
      <c r="E113" s="95"/>
      <c r="F113" s="95"/>
      <c r="G113" s="96"/>
      <c r="H113" s="37" t="s">
        <v>19</v>
      </c>
      <c r="I113" s="38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39">
        <v>0</v>
      </c>
      <c r="R113" s="39">
        <v>0</v>
      </c>
      <c r="S113" s="39">
        <f t="shared" si="68"/>
        <v>0</v>
      </c>
      <c r="T113" s="39">
        <f t="shared" si="69"/>
        <v>0</v>
      </c>
    </row>
    <row r="114" spans="1:20" s="36" customFormat="1" ht="8.1" customHeight="1">
      <c r="A114" s="84" t="s">
        <v>167</v>
      </c>
      <c r="B114" s="85"/>
      <c r="C114" s="94" t="s">
        <v>35</v>
      </c>
      <c r="D114" s="95"/>
      <c r="E114" s="95"/>
      <c r="F114" s="95"/>
      <c r="G114" s="96"/>
      <c r="H114" s="37" t="s">
        <v>19</v>
      </c>
      <c r="I114" s="38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f t="shared" si="68"/>
        <v>0</v>
      </c>
      <c r="T114" s="39">
        <f t="shared" si="69"/>
        <v>0</v>
      </c>
    </row>
    <row r="115" spans="1:20" s="36" customFormat="1" ht="8.1" customHeight="1">
      <c r="A115" s="84" t="s">
        <v>168</v>
      </c>
      <c r="B115" s="85"/>
      <c r="C115" s="94" t="s">
        <v>37</v>
      </c>
      <c r="D115" s="95"/>
      <c r="E115" s="95"/>
      <c r="F115" s="95"/>
      <c r="G115" s="96"/>
      <c r="H115" s="37" t="s">
        <v>19</v>
      </c>
      <c r="I115" s="39">
        <v>29.213000000000001</v>
      </c>
      <c r="J115" s="39">
        <f>49.25-0.154</f>
        <v>49.095999999999997</v>
      </c>
      <c r="K115" s="39">
        <v>90.608000000000004</v>
      </c>
      <c r="L115" s="39">
        <f>L106-L120</f>
        <v>10.451520000000045</v>
      </c>
      <c r="M115" s="39">
        <f>L115*104%</f>
        <v>10.869580800000048</v>
      </c>
      <c r="N115" s="39">
        <v>0</v>
      </c>
      <c r="O115" s="39">
        <f>M115*104%</f>
        <v>11.30436403200005</v>
      </c>
      <c r="P115" s="39">
        <v>0</v>
      </c>
      <c r="Q115" s="39">
        <f>O115*104%</f>
        <v>11.756538593280053</v>
      </c>
      <c r="R115" s="39">
        <v>0</v>
      </c>
      <c r="S115" s="39">
        <f t="shared" si="68"/>
        <v>33.930483425280151</v>
      </c>
      <c r="T115" s="39">
        <f t="shared" si="69"/>
        <v>0</v>
      </c>
    </row>
    <row r="116" spans="1:20" s="36" customFormat="1" ht="8.1" customHeight="1">
      <c r="A116" s="84" t="s">
        <v>169</v>
      </c>
      <c r="B116" s="85"/>
      <c r="C116" s="94" t="s">
        <v>39</v>
      </c>
      <c r="D116" s="95"/>
      <c r="E116" s="95"/>
      <c r="F116" s="95"/>
      <c r="G116" s="96"/>
      <c r="H116" s="37" t="s">
        <v>19</v>
      </c>
      <c r="I116" s="38">
        <v>0</v>
      </c>
      <c r="J116" s="39">
        <v>0</v>
      </c>
      <c r="K116" s="39">
        <v>0</v>
      </c>
      <c r="L116" s="39">
        <f>L88</f>
        <v>0</v>
      </c>
      <c r="M116" s="39">
        <f>M88</f>
        <v>0</v>
      </c>
      <c r="N116" s="39">
        <v>0</v>
      </c>
      <c r="O116" s="39">
        <f>O88</f>
        <v>0</v>
      </c>
      <c r="P116" s="39">
        <v>0</v>
      </c>
      <c r="Q116" s="39">
        <f>Q88</f>
        <v>0</v>
      </c>
      <c r="R116" s="39">
        <v>0</v>
      </c>
      <c r="S116" s="39">
        <f t="shared" si="68"/>
        <v>0</v>
      </c>
      <c r="T116" s="39">
        <f t="shared" si="69"/>
        <v>0</v>
      </c>
    </row>
    <row r="117" spans="1:20" s="36" customFormat="1" ht="16.5" customHeight="1">
      <c r="A117" s="84" t="s">
        <v>170</v>
      </c>
      <c r="B117" s="85"/>
      <c r="C117" s="94" t="s">
        <v>41</v>
      </c>
      <c r="D117" s="95"/>
      <c r="E117" s="95"/>
      <c r="F117" s="95"/>
      <c r="G117" s="96"/>
      <c r="H117" s="37" t="s">
        <v>19</v>
      </c>
      <c r="I117" s="38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39">
        <v>0</v>
      </c>
      <c r="R117" s="39">
        <v>0</v>
      </c>
      <c r="S117" s="39">
        <f t="shared" si="68"/>
        <v>0</v>
      </c>
      <c r="T117" s="39">
        <f t="shared" si="69"/>
        <v>0</v>
      </c>
    </row>
    <row r="118" spans="1:20" s="36" customFormat="1" ht="8.1" customHeight="1">
      <c r="A118" s="84" t="s">
        <v>171</v>
      </c>
      <c r="B118" s="85"/>
      <c r="C118" s="86" t="s">
        <v>43</v>
      </c>
      <c r="D118" s="87"/>
      <c r="E118" s="87"/>
      <c r="F118" s="87"/>
      <c r="G118" s="88"/>
      <c r="H118" s="37" t="s">
        <v>19</v>
      </c>
      <c r="I118" s="38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>
        <v>0</v>
      </c>
      <c r="R118" s="39">
        <v>0</v>
      </c>
      <c r="S118" s="39">
        <f t="shared" si="68"/>
        <v>0</v>
      </c>
      <c r="T118" s="39">
        <f t="shared" si="69"/>
        <v>0</v>
      </c>
    </row>
    <row r="119" spans="1:20" s="36" customFormat="1" ht="8.1" customHeight="1">
      <c r="A119" s="84" t="s">
        <v>172</v>
      </c>
      <c r="B119" s="85"/>
      <c r="C119" s="86" t="s">
        <v>45</v>
      </c>
      <c r="D119" s="87"/>
      <c r="E119" s="87"/>
      <c r="F119" s="87"/>
      <c r="G119" s="88"/>
      <c r="H119" s="37" t="s">
        <v>19</v>
      </c>
      <c r="I119" s="38">
        <v>0</v>
      </c>
      <c r="J119" s="39"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  <c r="Q119" s="39">
        <v>0</v>
      </c>
      <c r="R119" s="39">
        <v>0</v>
      </c>
      <c r="S119" s="39">
        <f t="shared" si="68"/>
        <v>0</v>
      </c>
      <c r="T119" s="39">
        <f t="shared" si="69"/>
        <v>0</v>
      </c>
    </row>
    <row r="120" spans="1:20" s="36" customFormat="1" ht="8.1" customHeight="1">
      <c r="A120" s="84" t="s">
        <v>173</v>
      </c>
      <c r="B120" s="85"/>
      <c r="C120" s="94" t="s">
        <v>47</v>
      </c>
      <c r="D120" s="95"/>
      <c r="E120" s="95"/>
      <c r="F120" s="95"/>
      <c r="G120" s="96"/>
      <c r="H120" s="37" t="s">
        <v>19</v>
      </c>
      <c r="I120" s="38">
        <f>I106-I115</f>
        <v>4.129300000000022</v>
      </c>
      <c r="J120" s="39">
        <f>J106-J115</f>
        <v>4.0102900000000616</v>
      </c>
      <c r="K120" s="39">
        <f>K106-K115</f>
        <v>2.9788669999999513</v>
      </c>
      <c r="L120" s="39">
        <v>2</v>
      </c>
      <c r="M120" s="39">
        <f>L120*104%</f>
        <v>2.08</v>
      </c>
      <c r="N120" s="39">
        <v>0</v>
      </c>
      <c r="O120" s="39">
        <f>M120*104%</f>
        <v>2.1632000000000002</v>
      </c>
      <c r="P120" s="39">
        <v>0</v>
      </c>
      <c r="Q120" s="39">
        <f>O120*104%</f>
        <v>2.2497280000000002</v>
      </c>
      <c r="R120" s="39">
        <v>0</v>
      </c>
      <c r="S120" s="39">
        <f t="shared" si="68"/>
        <v>6.492928</v>
      </c>
      <c r="T120" s="39">
        <f t="shared" si="69"/>
        <v>0</v>
      </c>
    </row>
    <row r="121" spans="1:20" s="36" customFormat="1">
      <c r="A121" s="84" t="s">
        <v>174</v>
      </c>
      <c r="B121" s="85"/>
      <c r="C121" s="108" t="s">
        <v>175</v>
      </c>
      <c r="D121" s="109"/>
      <c r="E121" s="109"/>
      <c r="F121" s="109"/>
      <c r="G121" s="110"/>
      <c r="H121" s="37" t="s">
        <v>19</v>
      </c>
      <c r="I121" s="39">
        <v>7.0359999999999996</v>
      </c>
      <c r="J121" s="39">
        <v>10.917999999999999</v>
      </c>
      <c r="K121" s="39">
        <v>19.094000000000001</v>
      </c>
      <c r="L121" s="39">
        <f>L106*20%</f>
        <v>2.490304000000009</v>
      </c>
      <c r="M121" s="39">
        <f>M106*20%</f>
        <v>2.5899161600000071</v>
      </c>
      <c r="N121" s="39">
        <v>0</v>
      </c>
      <c r="O121" s="39">
        <f>O106*20%</f>
        <v>2.6935128064000056</v>
      </c>
      <c r="P121" s="39">
        <v>0</v>
      </c>
      <c r="Q121" s="39">
        <f>Q106*20%</f>
        <v>2.8012533186559612</v>
      </c>
      <c r="R121" s="39">
        <v>0</v>
      </c>
      <c r="S121" s="39">
        <f t="shared" si="68"/>
        <v>8.0846822850559743</v>
      </c>
      <c r="T121" s="39">
        <f t="shared" si="69"/>
        <v>0</v>
      </c>
    </row>
    <row r="122" spans="1:20" s="36" customFormat="1" ht="8.1" customHeight="1">
      <c r="A122" s="84" t="s">
        <v>176</v>
      </c>
      <c r="B122" s="85"/>
      <c r="C122" s="94" t="s">
        <v>21</v>
      </c>
      <c r="D122" s="95"/>
      <c r="E122" s="95"/>
      <c r="F122" s="95"/>
      <c r="G122" s="96"/>
      <c r="H122" s="37" t="s">
        <v>19</v>
      </c>
      <c r="I122" s="38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39">
        <v>0</v>
      </c>
      <c r="R122" s="39">
        <v>0</v>
      </c>
      <c r="S122" s="39">
        <f t="shared" si="68"/>
        <v>0</v>
      </c>
      <c r="T122" s="39">
        <f t="shared" si="69"/>
        <v>0</v>
      </c>
    </row>
    <row r="123" spans="1:20" s="36" customFormat="1" ht="16.5" customHeight="1">
      <c r="A123" s="84" t="s">
        <v>177</v>
      </c>
      <c r="B123" s="85"/>
      <c r="C123" s="86" t="s">
        <v>23</v>
      </c>
      <c r="D123" s="87"/>
      <c r="E123" s="87"/>
      <c r="F123" s="87"/>
      <c r="G123" s="88"/>
      <c r="H123" s="37" t="s">
        <v>19</v>
      </c>
      <c r="I123" s="38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39">
        <v>0</v>
      </c>
      <c r="R123" s="39">
        <v>0</v>
      </c>
      <c r="S123" s="39">
        <f t="shared" si="68"/>
        <v>0</v>
      </c>
      <c r="T123" s="39">
        <f t="shared" si="69"/>
        <v>0</v>
      </c>
    </row>
    <row r="124" spans="1:20" s="36" customFormat="1" ht="16.5" customHeight="1">
      <c r="A124" s="84" t="s">
        <v>178</v>
      </c>
      <c r="B124" s="85"/>
      <c r="C124" s="86" t="s">
        <v>25</v>
      </c>
      <c r="D124" s="87"/>
      <c r="E124" s="87"/>
      <c r="F124" s="87"/>
      <c r="G124" s="88"/>
      <c r="H124" s="37" t="s">
        <v>19</v>
      </c>
      <c r="I124" s="38">
        <v>0</v>
      </c>
      <c r="J124" s="39">
        <v>0</v>
      </c>
      <c r="K124" s="39">
        <v>0</v>
      </c>
      <c r="L124" s="39">
        <v>0</v>
      </c>
      <c r="M124" s="39">
        <v>0</v>
      </c>
      <c r="N124" s="39">
        <v>0</v>
      </c>
      <c r="O124" s="39">
        <v>0</v>
      </c>
      <c r="P124" s="39">
        <v>0</v>
      </c>
      <c r="Q124" s="39">
        <v>0</v>
      </c>
      <c r="R124" s="39">
        <v>0</v>
      </c>
      <c r="S124" s="39">
        <f t="shared" si="68"/>
        <v>0</v>
      </c>
      <c r="T124" s="39">
        <f t="shared" si="69"/>
        <v>0</v>
      </c>
    </row>
    <row r="125" spans="1:20" s="36" customFormat="1" ht="16.5" customHeight="1">
      <c r="A125" s="84" t="s">
        <v>179</v>
      </c>
      <c r="B125" s="85"/>
      <c r="C125" s="86" t="s">
        <v>27</v>
      </c>
      <c r="D125" s="87"/>
      <c r="E125" s="87"/>
      <c r="F125" s="87"/>
      <c r="G125" s="88"/>
      <c r="H125" s="37" t="s">
        <v>19</v>
      </c>
      <c r="I125" s="38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39">
        <v>0</v>
      </c>
      <c r="R125" s="39">
        <v>0</v>
      </c>
      <c r="S125" s="39">
        <f t="shared" si="68"/>
        <v>0</v>
      </c>
      <c r="T125" s="39">
        <f t="shared" si="69"/>
        <v>0</v>
      </c>
    </row>
    <row r="126" spans="1:20" s="36" customFormat="1" ht="8.1" customHeight="1">
      <c r="A126" s="84" t="s">
        <v>180</v>
      </c>
      <c r="B126" s="85"/>
      <c r="C126" s="94" t="s">
        <v>181</v>
      </c>
      <c r="D126" s="95"/>
      <c r="E126" s="95"/>
      <c r="F126" s="95"/>
      <c r="G126" s="96"/>
      <c r="H126" s="37" t="s">
        <v>19</v>
      </c>
      <c r="I126" s="38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f t="shared" si="68"/>
        <v>0</v>
      </c>
      <c r="T126" s="39">
        <f t="shared" si="69"/>
        <v>0</v>
      </c>
    </row>
    <row r="127" spans="1:20" s="36" customFormat="1" ht="8.1" customHeight="1">
      <c r="A127" s="84" t="s">
        <v>182</v>
      </c>
      <c r="B127" s="85"/>
      <c r="C127" s="94" t="s">
        <v>183</v>
      </c>
      <c r="D127" s="95"/>
      <c r="E127" s="95"/>
      <c r="F127" s="95"/>
      <c r="G127" s="96"/>
      <c r="H127" s="37" t="s">
        <v>19</v>
      </c>
      <c r="I127" s="38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39">
        <v>0</v>
      </c>
      <c r="R127" s="39">
        <v>0</v>
      </c>
      <c r="S127" s="39">
        <f t="shared" si="68"/>
        <v>0</v>
      </c>
      <c r="T127" s="39">
        <f t="shared" si="69"/>
        <v>0</v>
      </c>
    </row>
    <row r="128" spans="1:20" s="36" customFormat="1" ht="8.1" customHeight="1">
      <c r="A128" s="84" t="s">
        <v>184</v>
      </c>
      <c r="B128" s="85"/>
      <c r="C128" s="94" t="s">
        <v>185</v>
      </c>
      <c r="D128" s="95"/>
      <c r="E128" s="95"/>
      <c r="F128" s="95"/>
      <c r="G128" s="96"/>
      <c r="H128" s="37" t="s">
        <v>19</v>
      </c>
      <c r="I128" s="38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39">
        <v>0</v>
      </c>
      <c r="R128" s="39">
        <v>0</v>
      </c>
      <c r="S128" s="39">
        <f t="shared" si="68"/>
        <v>0</v>
      </c>
      <c r="T128" s="39">
        <f t="shared" si="69"/>
        <v>0</v>
      </c>
    </row>
    <row r="129" spans="1:20" s="36" customFormat="1" ht="8.1" customHeight="1">
      <c r="A129" s="84" t="s">
        <v>186</v>
      </c>
      <c r="B129" s="85"/>
      <c r="C129" s="94" t="s">
        <v>187</v>
      </c>
      <c r="D129" s="95"/>
      <c r="E129" s="95"/>
      <c r="F129" s="95"/>
      <c r="G129" s="96"/>
      <c r="H129" s="37" t="s">
        <v>19</v>
      </c>
      <c r="I129" s="38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39">
        <v>0</v>
      </c>
      <c r="R129" s="39">
        <v>0</v>
      </c>
      <c r="S129" s="39">
        <f t="shared" ref="S129:S147" si="70">M129+O129+Q129</f>
        <v>0</v>
      </c>
      <c r="T129" s="39">
        <f t="shared" ref="T129:T147" si="71">N129+P129+R129</f>
        <v>0</v>
      </c>
    </row>
    <row r="130" spans="1:20" s="36" customFormat="1" ht="8.1" customHeight="1">
      <c r="A130" s="84" t="s">
        <v>188</v>
      </c>
      <c r="B130" s="85"/>
      <c r="C130" s="94" t="s">
        <v>189</v>
      </c>
      <c r="D130" s="95"/>
      <c r="E130" s="95"/>
      <c r="F130" s="95"/>
      <c r="G130" s="96"/>
      <c r="H130" s="37" t="s">
        <v>19</v>
      </c>
      <c r="I130" s="38">
        <v>7.0359999999999996</v>
      </c>
      <c r="J130" s="39">
        <v>10.795999999999999</v>
      </c>
      <c r="K130" s="39">
        <v>19.094000000000001</v>
      </c>
      <c r="L130" s="39">
        <f>L115*20%</f>
        <v>2.090304000000009</v>
      </c>
      <c r="M130" s="39">
        <f>M115*20%</f>
        <v>2.1739161600000094</v>
      </c>
      <c r="N130" s="39">
        <v>0</v>
      </c>
      <c r="O130" s="39">
        <f>O115*20%</f>
        <v>2.2608728064000103</v>
      </c>
      <c r="P130" s="39">
        <v>0</v>
      </c>
      <c r="Q130" s="39">
        <f>Q115*20%</f>
        <v>2.351307718656011</v>
      </c>
      <c r="R130" s="39">
        <v>0</v>
      </c>
      <c r="S130" s="39">
        <f t="shared" si="70"/>
        <v>6.7860966850560303</v>
      </c>
      <c r="T130" s="39">
        <f t="shared" si="71"/>
        <v>0</v>
      </c>
    </row>
    <row r="131" spans="1:20" s="36" customFormat="1" ht="8.1" customHeight="1">
      <c r="A131" s="84" t="s">
        <v>190</v>
      </c>
      <c r="B131" s="85"/>
      <c r="C131" s="94" t="s">
        <v>191</v>
      </c>
      <c r="D131" s="95"/>
      <c r="E131" s="95"/>
      <c r="F131" s="95"/>
      <c r="G131" s="96"/>
      <c r="H131" s="37" t="s">
        <v>19</v>
      </c>
      <c r="I131" s="38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39">
        <f t="shared" si="70"/>
        <v>0</v>
      </c>
      <c r="T131" s="39">
        <f t="shared" si="71"/>
        <v>0</v>
      </c>
    </row>
    <row r="132" spans="1:20" s="36" customFormat="1" ht="17.100000000000001" customHeight="1">
      <c r="A132" s="84" t="s">
        <v>192</v>
      </c>
      <c r="B132" s="85"/>
      <c r="C132" s="94" t="s">
        <v>41</v>
      </c>
      <c r="D132" s="95"/>
      <c r="E132" s="95"/>
      <c r="F132" s="95"/>
      <c r="G132" s="96"/>
      <c r="H132" s="37" t="s">
        <v>19</v>
      </c>
      <c r="I132" s="38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39">
        <v>0</v>
      </c>
      <c r="R132" s="39">
        <v>0</v>
      </c>
      <c r="S132" s="39">
        <f t="shared" si="70"/>
        <v>0</v>
      </c>
      <c r="T132" s="39">
        <f t="shared" si="71"/>
        <v>0</v>
      </c>
    </row>
    <row r="133" spans="1:20" s="36" customFormat="1" ht="8.1" customHeight="1">
      <c r="A133" s="84" t="s">
        <v>193</v>
      </c>
      <c r="B133" s="85"/>
      <c r="C133" s="86" t="s">
        <v>43</v>
      </c>
      <c r="D133" s="87"/>
      <c r="E133" s="87"/>
      <c r="F133" s="87"/>
      <c r="G133" s="88"/>
      <c r="H133" s="37" t="s">
        <v>19</v>
      </c>
      <c r="I133" s="38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9">
        <v>0</v>
      </c>
      <c r="R133" s="39">
        <v>0</v>
      </c>
      <c r="S133" s="39">
        <f t="shared" si="70"/>
        <v>0</v>
      </c>
      <c r="T133" s="39">
        <f t="shared" si="71"/>
        <v>0</v>
      </c>
    </row>
    <row r="134" spans="1:20" s="36" customFormat="1" ht="8.1" customHeight="1">
      <c r="A134" s="84" t="s">
        <v>194</v>
      </c>
      <c r="B134" s="85"/>
      <c r="C134" s="86" t="s">
        <v>45</v>
      </c>
      <c r="D134" s="87"/>
      <c r="E134" s="87"/>
      <c r="F134" s="87"/>
      <c r="G134" s="88"/>
      <c r="H134" s="37" t="s">
        <v>19</v>
      </c>
      <c r="I134" s="38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39">
        <v>0</v>
      </c>
      <c r="R134" s="39">
        <v>0</v>
      </c>
      <c r="S134" s="39">
        <f t="shared" si="70"/>
        <v>0</v>
      </c>
      <c r="T134" s="39">
        <f t="shared" si="71"/>
        <v>0</v>
      </c>
    </row>
    <row r="135" spans="1:20" s="36" customFormat="1" ht="8.1" customHeight="1">
      <c r="A135" s="84" t="s">
        <v>195</v>
      </c>
      <c r="B135" s="85"/>
      <c r="C135" s="94" t="s">
        <v>196</v>
      </c>
      <c r="D135" s="95"/>
      <c r="E135" s="95"/>
      <c r="F135" s="95"/>
      <c r="G135" s="96"/>
      <c r="H135" s="37" t="s">
        <v>19</v>
      </c>
      <c r="I135" s="38">
        <v>2E-3</v>
      </c>
      <c r="J135" s="39">
        <v>0.154</v>
      </c>
      <c r="K135" s="39">
        <v>0</v>
      </c>
      <c r="L135" s="39">
        <f>L121-L130</f>
        <v>0.39999999999999991</v>
      </c>
      <c r="M135" s="39">
        <f>M121-M130</f>
        <v>0.4159999999999977</v>
      </c>
      <c r="N135" s="39">
        <v>0</v>
      </c>
      <c r="O135" s="39">
        <f>O121-O130</f>
        <v>0.43263999999999525</v>
      </c>
      <c r="P135" s="39">
        <v>0</v>
      </c>
      <c r="Q135" s="39">
        <f>Q121-Q130</f>
        <v>0.44994559999995021</v>
      </c>
      <c r="R135" s="39">
        <v>0</v>
      </c>
      <c r="S135" s="39">
        <f t="shared" si="70"/>
        <v>1.2985855999999432</v>
      </c>
      <c r="T135" s="39">
        <f t="shared" si="71"/>
        <v>0</v>
      </c>
    </row>
    <row r="136" spans="1:20" s="36" customFormat="1">
      <c r="A136" s="84" t="s">
        <v>197</v>
      </c>
      <c r="B136" s="85"/>
      <c r="C136" s="108" t="s">
        <v>198</v>
      </c>
      <c r="D136" s="109"/>
      <c r="E136" s="109"/>
      <c r="F136" s="109"/>
      <c r="G136" s="110"/>
      <c r="H136" s="37" t="s">
        <v>19</v>
      </c>
      <c r="I136" s="38">
        <f>I106-I121</f>
        <v>26.306300000000022</v>
      </c>
      <c r="J136" s="39">
        <f>J106-J121-0.154</f>
        <v>42.034290000000055</v>
      </c>
      <c r="K136" s="39">
        <f t="shared" ref="K136:P136" si="72">K106-K121</f>
        <v>74.492866999999961</v>
      </c>
      <c r="L136" s="39">
        <f t="shared" si="72"/>
        <v>9.9612160000000358</v>
      </c>
      <c r="M136" s="39">
        <f t="shared" si="72"/>
        <v>10.359664640000029</v>
      </c>
      <c r="N136" s="39">
        <f t="shared" si="72"/>
        <v>0</v>
      </c>
      <c r="O136" s="39">
        <f t="shared" si="72"/>
        <v>10.774051225600022</v>
      </c>
      <c r="P136" s="39">
        <f t="shared" si="72"/>
        <v>0</v>
      </c>
      <c r="Q136" s="39">
        <f t="shared" ref="Q136:R136" si="73">Q106-Q121</f>
        <v>11.205013274623843</v>
      </c>
      <c r="R136" s="39">
        <f t="shared" si="73"/>
        <v>0</v>
      </c>
      <c r="S136" s="39">
        <f t="shared" si="70"/>
        <v>32.338729140223897</v>
      </c>
      <c r="T136" s="39">
        <f t="shared" si="71"/>
        <v>0</v>
      </c>
    </row>
    <row r="137" spans="1:20" s="36" customFormat="1" ht="8.1" customHeight="1">
      <c r="A137" s="84" t="s">
        <v>199</v>
      </c>
      <c r="B137" s="85"/>
      <c r="C137" s="94" t="s">
        <v>21</v>
      </c>
      <c r="D137" s="95"/>
      <c r="E137" s="95"/>
      <c r="F137" s="95"/>
      <c r="G137" s="96"/>
      <c r="H137" s="37" t="s">
        <v>19</v>
      </c>
      <c r="I137" s="38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39">
        <v>0</v>
      </c>
      <c r="R137" s="39">
        <v>0</v>
      </c>
      <c r="S137" s="39">
        <f t="shared" si="70"/>
        <v>0</v>
      </c>
      <c r="T137" s="39">
        <f t="shared" si="71"/>
        <v>0</v>
      </c>
    </row>
    <row r="138" spans="1:20" s="36" customFormat="1" ht="16.5" customHeight="1">
      <c r="A138" s="84" t="s">
        <v>200</v>
      </c>
      <c r="B138" s="85"/>
      <c r="C138" s="86" t="s">
        <v>23</v>
      </c>
      <c r="D138" s="87"/>
      <c r="E138" s="87"/>
      <c r="F138" s="87"/>
      <c r="G138" s="88"/>
      <c r="H138" s="37" t="s">
        <v>19</v>
      </c>
      <c r="I138" s="38">
        <v>0</v>
      </c>
      <c r="J138" s="39"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</v>
      </c>
      <c r="Q138" s="39">
        <v>0</v>
      </c>
      <c r="R138" s="39">
        <v>0</v>
      </c>
      <c r="S138" s="39">
        <f t="shared" si="70"/>
        <v>0</v>
      </c>
      <c r="T138" s="39">
        <f t="shared" si="71"/>
        <v>0</v>
      </c>
    </row>
    <row r="139" spans="1:20" s="36" customFormat="1" ht="16.5" customHeight="1">
      <c r="A139" s="84" t="s">
        <v>201</v>
      </c>
      <c r="B139" s="85"/>
      <c r="C139" s="86" t="s">
        <v>25</v>
      </c>
      <c r="D139" s="87"/>
      <c r="E139" s="87"/>
      <c r="F139" s="87"/>
      <c r="G139" s="88"/>
      <c r="H139" s="37" t="s">
        <v>19</v>
      </c>
      <c r="I139" s="38">
        <v>0</v>
      </c>
      <c r="J139" s="39"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  <c r="Q139" s="39">
        <v>0</v>
      </c>
      <c r="R139" s="39">
        <v>0</v>
      </c>
      <c r="S139" s="39">
        <f t="shared" si="70"/>
        <v>0</v>
      </c>
      <c r="T139" s="39">
        <f t="shared" si="71"/>
        <v>0</v>
      </c>
    </row>
    <row r="140" spans="1:20" s="36" customFormat="1" ht="16.5" customHeight="1">
      <c r="A140" s="84" t="s">
        <v>202</v>
      </c>
      <c r="B140" s="85"/>
      <c r="C140" s="86" t="s">
        <v>27</v>
      </c>
      <c r="D140" s="87"/>
      <c r="E140" s="87"/>
      <c r="F140" s="87"/>
      <c r="G140" s="88"/>
      <c r="H140" s="37" t="s">
        <v>19</v>
      </c>
      <c r="I140" s="38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  <c r="Q140" s="39">
        <v>0</v>
      </c>
      <c r="R140" s="39">
        <v>0</v>
      </c>
      <c r="S140" s="39">
        <f t="shared" si="70"/>
        <v>0</v>
      </c>
      <c r="T140" s="39">
        <f t="shared" si="71"/>
        <v>0</v>
      </c>
    </row>
    <row r="141" spans="1:20" s="36" customFormat="1" ht="8.1" customHeight="1">
      <c r="A141" s="84" t="s">
        <v>203</v>
      </c>
      <c r="B141" s="85"/>
      <c r="C141" s="94" t="s">
        <v>29</v>
      </c>
      <c r="D141" s="95"/>
      <c r="E141" s="95"/>
      <c r="F141" s="95"/>
      <c r="G141" s="96"/>
      <c r="H141" s="37" t="s">
        <v>19</v>
      </c>
      <c r="I141" s="38">
        <v>0</v>
      </c>
      <c r="J141" s="39"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9">
        <v>0</v>
      </c>
      <c r="R141" s="39">
        <v>0</v>
      </c>
      <c r="S141" s="39">
        <f t="shared" si="70"/>
        <v>0</v>
      </c>
      <c r="T141" s="39">
        <f t="shared" si="71"/>
        <v>0</v>
      </c>
    </row>
    <row r="142" spans="1:20" s="36" customFormat="1" ht="8.1" customHeight="1">
      <c r="A142" s="84" t="s">
        <v>204</v>
      </c>
      <c r="B142" s="85"/>
      <c r="C142" s="94" t="s">
        <v>31</v>
      </c>
      <c r="D142" s="95"/>
      <c r="E142" s="95"/>
      <c r="F142" s="95"/>
      <c r="G142" s="96"/>
      <c r="H142" s="37" t="s">
        <v>19</v>
      </c>
      <c r="I142" s="38">
        <v>0</v>
      </c>
      <c r="J142" s="39">
        <v>0</v>
      </c>
      <c r="K142" s="39">
        <v>0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9">
        <v>0</v>
      </c>
      <c r="S142" s="39">
        <f t="shared" si="70"/>
        <v>0</v>
      </c>
      <c r="T142" s="39">
        <f t="shared" si="71"/>
        <v>0</v>
      </c>
    </row>
    <row r="143" spans="1:20" s="36" customFormat="1" ht="8.1" customHeight="1">
      <c r="A143" s="84" t="s">
        <v>205</v>
      </c>
      <c r="B143" s="85"/>
      <c r="C143" s="94" t="s">
        <v>33</v>
      </c>
      <c r="D143" s="95"/>
      <c r="E143" s="95"/>
      <c r="F143" s="95"/>
      <c r="G143" s="96"/>
      <c r="H143" s="37" t="s">
        <v>19</v>
      </c>
      <c r="I143" s="38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>
        <v>0</v>
      </c>
      <c r="Q143" s="39">
        <v>0</v>
      </c>
      <c r="R143" s="39">
        <v>0</v>
      </c>
      <c r="S143" s="39">
        <f t="shared" si="70"/>
        <v>0</v>
      </c>
      <c r="T143" s="39">
        <f t="shared" si="71"/>
        <v>0</v>
      </c>
    </row>
    <row r="144" spans="1:20" s="36" customFormat="1" ht="8.1" customHeight="1">
      <c r="A144" s="84" t="s">
        <v>206</v>
      </c>
      <c r="B144" s="85"/>
      <c r="C144" s="94" t="s">
        <v>35</v>
      </c>
      <c r="D144" s="95"/>
      <c r="E144" s="95"/>
      <c r="F144" s="95"/>
      <c r="G144" s="96"/>
      <c r="H144" s="37" t="s">
        <v>19</v>
      </c>
      <c r="I144" s="38">
        <v>0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39">
        <f t="shared" si="70"/>
        <v>0</v>
      </c>
      <c r="T144" s="39">
        <f t="shared" si="71"/>
        <v>0</v>
      </c>
    </row>
    <row r="145" spans="1:20" s="36" customFormat="1" ht="8.1" customHeight="1">
      <c r="A145" s="84" t="s">
        <v>207</v>
      </c>
      <c r="B145" s="85"/>
      <c r="C145" s="94" t="s">
        <v>37</v>
      </c>
      <c r="D145" s="95"/>
      <c r="E145" s="95"/>
      <c r="F145" s="95"/>
      <c r="G145" s="96"/>
      <c r="H145" s="37" t="s">
        <v>19</v>
      </c>
      <c r="I145" s="38">
        <f>I115-I130</f>
        <v>22.177</v>
      </c>
      <c r="J145" s="39">
        <f>J115-J130</f>
        <v>38.299999999999997</v>
      </c>
      <c r="K145" s="39">
        <f>K115-K130</f>
        <v>71.51400000000001</v>
      </c>
      <c r="L145" s="39">
        <f>L115-L130</f>
        <v>8.3612160000000362</v>
      </c>
      <c r="M145" s="39">
        <f>M115-M130</f>
        <v>8.6956646400000377</v>
      </c>
      <c r="N145" s="39">
        <v>0</v>
      </c>
      <c r="O145" s="39">
        <f>O115-O130</f>
        <v>9.0434912256000395</v>
      </c>
      <c r="P145" s="39">
        <v>0</v>
      </c>
      <c r="Q145" s="39">
        <f>Q115-Q130</f>
        <v>9.4052308746240421</v>
      </c>
      <c r="R145" s="39">
        <v>0</v>
      </c>
      <c r="S145" s="39">
        <f t="shared" si="70"/>
        <v>27.144386740224117</v>
      </c>
      <c r="T145" s="39">
        <f t="shared" si="71"/>
        <v>0</v>
      </c>
    </row>
    <row r="146" spans="1:20" s="36" customFormat="1" ht="8.1" customHeight="1">
      <c r="A146" s="84" t="s">
        <v>208</v>
      </c>
      <c r="B146" s="85"/>
      <c r="C146" s="94" t="s">
        <v>39</v>
      </c>
      <c r="D146" s="95"/>
      <c r="E146" s="95"/>
      <c r="F146" s="95"/>
      <c r="G146" s="96"/>
      <c r="H146" s="37" t="s">
        <v>19</v>
      </c>
      <c r="I146" s="38">
        <v>0</v>
      </c>
      <c r="J146" s="39">
        <v>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  <c r="Q146" s="39">
        <v>0</v>
      </c>
      <c r="R146" s="39">
        <v>0</v>
      </c>
      <c r="S146" s="39">
        <f t="shared" si="70"/>
        <v>0</v>
      </c>
      <c r="T146" s="39">
        <f t="shared" si="71"/>
        <v>0</v>
      </c>
    </row>
    <row r="147" spans="1:20" s="36" customFormat="1" ht="16.5" customHeight="1">
      <c r="A147" s="84" t="s">
        <v>209</v>
      </c>
      <c r="B147" s="85"/>
      <c r="C147" s="94" t="s">
        <v>41</v>
      </c>
      <c r="D147" s="95"/>
      <c r="E147" s="95"/>
      <c r="F147" s="95"/>
      <c r="G147" s="96"/>
      <c r="H147" s="37" t="s">
        <v>19</v>
      </c>
      <c r="I147" s="38">
        <v>0</v>
      </c>
      <c r="J147" s="39">
        <v>0</v>
      </c>
      <c r="K147" s="39">
        <v>0</v>
      </c>
      <c r="L147" s="39">
        <v>0</v>
      </c>
      <c r="M147" s="39">
        <v>0</v>
      </c>
      <c r="N147" s="39">
        <v>0</v>
      </c>
      <c r="O147" s="39">
        <v>0</v>
      </c>
      <c r="P147" s="39">
        <v>0</v>
      </c>
      <c r="Q147" s="39">
        <v>0</v>
      </c>
      <c r="R147" s="39">
        <v>0</v>
      </c>
      <c r="S147" s="39">
        <f t="shared" si="70"/>
        <v>0</v>
      </c>
      <c r="T147" s="39">
        <f t="shared" si="71"/>
        <v>0</v>
      </c>
    </row>
    <row r="148" spans="1:20" s="36" customFormat="1" ht="8.1" customHeight="1">
      <c r="A148" s="84" t="s">
        <v>210</v>
      </c>
      <c r="B148" s="85"/>
      <c r="C148" s="86" t="s">
        <v>43</v>
      </c>
      <c r="D148" s="87"/>
      <c r="E148" s="87"/>
      <c r="F148" s="87"/>
      <c r="G148" s="88"/>
      <c r="H148" s="37" t="s">
        <v>19</v>
      </c>
      <c r="I148" s="38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  <c r="Q148" s="39">
        <v>0</v>
      </c>
      <c r="R148" s="39">
        <v>0</v>
      </c>
      <c r="S148" s="39">
        <f t="shared" ref="S148:S155" si="74">M148+O148+Q148</f>
        <v>0</v>
      </c>
      <c r="T148" s="39">
        <f t="shared" ref="T148:T155" si="75">N148+P148+R148</f>
        <v>0</v>
      </c>
    </row>
    <row r="149" spans="1:20" s="36" customFormat="1" ht="8.1" customHeight="1">
      <c r="A149" s="84" t="s">
        <v>211</v>
      </c>
      <c r="B149" s="85"/>
      <c r="C149" s="86" t="s">
        <v>45</v>
      </c>
      <c r="D149" s="87"/>
      <c r="E149" s="87"/>
      <c r="F149" s="87"/>
      <c r="G149" s="88"/>
      <c r="H149" s="37" t="s">
        <v>19</v>
      </c>
      <c r="I149" s="38">
        <v>0</v>
      </c>
      <c r="J149" s="39">
        <v>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39">
        <v>0</v>
      </c>
      <c r="Q149" s="39">
        <v>0</v>
      </c>
      <c r="R149" s="39">
        <v>0</v>
      </c>
      <c r="S149" s="39">
        <f t="shared" si="74"/>
        <v>0</v>
      </c>
      <c r="T149" s="39">
        <f t="shared" si="75"/>
        <v>0</v>
      </c>
    </row>
    <row r="150" spans="1:20" s="36" customFormat="1" ht="8.1" customHeight="1">
      <c r="A150" s="84" t="s">
        <v>212</v>
      </c>
      <c r="B150" s="85"/>
      <c r="C150" s="94" t="s">
        <v>47</v>
      </c>
      <c r="D150" s="95"/>
      <c r="E150" s="95"/>
      <c r="F150" s="95"/>
      <c r="G150" s="96"/>
      <c r="H150" s="37" t="s">
        <v>19</v>
      </c>
      <c r="I150" s="38">
        <f>I136-I145</f>
        <v>4.129300000000022</v>
      </c>
      <c r="J150" s="39">
        <f>J136-J145</f>
        <v>3.7342900000000583</v>
      </c>
      <c r="K150" s="39">
        <f>K136-K145</f>
        <v>2.9788669999999513</v>
      </c>
      <c r="L150" s="39">
        <f>L136-L145</f>
        <v>1.5999999999999996</v>
      </c>
      <c r="M150" s="39">
        <f>M136-M145</f>
        <v>1.6639999999999908</v>
      </c>
      <c r="N150" s="39">
        <v>0</v>
      </c>
      <c r="O150" s="39">
        <f>O136-O145</f>
        <v>1.7305599999999828</v>
      </c>
      <c r="P150" s="39">
        <v>0</v>
      </c>
      <c r="Q150" s="39">
        <f>Q136-Q145</f>
        <v>1.7997823999998008</v>
      </c>
      <c r="R150" s="39">
        <v>0</v>
      </c>
      <c r="S150" s="39">
        <f t="shared" si="74"/>
        <v>5.1943423999997744</v>
      </c>
      <c r="T150" s="39">
        <f t="shared" si="75"/>
        <v>0</v>
      </c>
    </row>
    <row r="151" spans="1:20" s="36" customFormat="1" ht="8.1" customHeight="1">
      <c r="A151" s="84" t="s">
        <v>213</v>
      </c>
      <c r="B151" s="85"/>
      <c r="C151" s="108" t="s">
        <v>214</v>
      </c>
      <c r="D151" s="109"/>
      <c r="E151" s="109"/>
      <c r="F151" s="109"/>
      <c r="G151" s="110"/>
      <c r="H151" s="37" t="s">
        <v>19</v>
      </c>
      <c r="I151" s="38">
        <f>SUM(I152:I155)</f>
        <v>26.306300000000022</v>
      </c>
      <c r="J151" s="39">
        <f>SUM(J152:J155)</f>
        <v>42.034290000000055</v>
      </c>
      <c r="K151" s="39">
        <f>SUM(K152:K155)</f>
        <v>74.492866999999961</v>
      </c>
      <c r="L151" s="39">
        <f>SUM(L152:L155)</f>
        <v>23.166</v>
      </c>
      <c r="M151" s="39">
        <f t="shared" ref="M151:P151" si="76">SUM(M152:M155)</f>
        <v>26.71</v>
      </c>
      <c r="N151" s="39">
        <f t="shared" si="76"/>
        <v>0</v>
      </c>
      <c r="O151" s="39">
        <f t="shared" si="76"/>
        <v>22.454999999999998</v>
      </c>
      <c r="P151" s="39">
        <f t="shared" si="76"/>
        <v>0</v>
      </c>
      <c r="Q151" s="39">
        <f t="shared" ref="Q151:R151" si="77">SUM(Q152:Q155)</f>
        <v>22.454999999999998</v>
      </c>
      <c r="R151" s="39">
        <f t="shared" si="77"/>
        <v>0</v>
      </c>
      <c r="S151" s="39">
        <f t="shared" si="74"/>
        <v>71.62</v>
      </c>
      <c r="T151" s="39">
        <f t="shared" si="75"/>
        <v>0</v>
      </c>
    </row>
    <row r="152" spans="1:20" s="36" customFormat="1" ht="8.1" customHeight="1">
      <c r="A152" s="84" t="s">
        <v>215</v>
      </c>
      <c r="B152" s="85"/>
      <c r="C152" s="94" t="s">
        <v>216</v>
      </c>
      <c r="D152" s="95"/>
      <c r="E152" s="95"/>
      <c r="F152" s="95"/>
      <c r="G152" s="96"/>
      <c r="H152" s="37" t="s">
        <v>19</v>
      </c>
      <c r="I152" s="38">
        <v>0</v>
      </c>
      <c r="J152" s="39">
        <v>0</v>
      </c>
      <c r="K152" s="39">
        <v>0</v>
      </c>
      <c r="L152" s="39">
        <v>23.166</v>
      </c>
      <c r="M152" s="39">
        <v>26.71</v>
      </c>
      <c r="N152" s="39">
        <v>0</v>
      </c>
      <c r="O152" s="39">
        <v>22.454999999999998</v>
      </c>
      <c r="P152" s="39">
        <v>0</v>
      </c>
      <c r="Q152" s="39">
        <v>22.454999999999998</v>
      </c>
      <c r="R152" s="39">
        <v>0</v>
      </c>
      <c r="S152" s="39">
        <f t="shared" si="74"/>
        <v>71.62</v>
      </c>
      <c r="T152" s="39">
        <f t="shared" si="75"/>
        <v>0</v>
      </c>
    </row>
    <row r="153" spans="1:20" s="36" customFormat="1" ht="8.1" customHeight="1">
      <c r="A153" s="84" t="s">
        <v>217</v>
      </c>
      <c r="B153" s="85"/>
      <c r="C153" s="94" t="s">
        <v>218</v>
      </c>
      <c r="D153" s="95"/>
      <c r="E153" s="95"/>
      <c r="F153" s="95"/>
      <c r="G153" s="96"/>
      <c r="H153" s="37" t="s">
        <v>19</v>
      </c>
      <c r="I153" s="38">
        <f>I136-I154</f>
        <v>26.306300000000022</v>
      </c>
      <c r="J153" s="39">
        <f>J136-J154</f>
        <v>42.034290000000055</v>
      </c>
      <c r="K153" s="39">
        <f>K136-K154</f>
        <v>74.492866999999961</v>
      </c>
      <c r="L153" s="39">
        <v>0</v>
      </c>
      <c r="M153" s="39">
        <v>0</v>
      </c>
      <c r="N153" s="39">
        <f t="shared" ref="N153:P153" si="78">N136-N154</f>
        <v>0</v>
      </c>
      <c r="O153" s="39">
        <v>0</v>
      </c>
      <c r="P153" s="39">
        <f t="shared" si="78"/>
        <v>0</v>
      </c>
      <c r="Q153" s="39">
        <v>0</v>
      </c>
      <c r="R153" s="39">
        <f t="shared" ref="R153" si="79">R136-R154</f>
        <v>0</v>
      </c>
      <c r="S153" s="39">
        <f t="shared" si="74"/>
        <v>0</v>
      </c>
      <c r="T153" s="39">
        <f t="shared" si="75"/>
        <v>0</v>
      </c>
    </row>
    <row r="154" spans="1:20" s="36" customFormat="1" ht="8.1" customHeight="1">
      <c r="A154" s="84" t="s">
        <v>219</v>
      </c>
      <c r="B154" s="85"/>
      <c r="C154" s="94" t="s">
        <v>220</v>
      </c>
      <c r="D154" s="95"/>
      <c r="E154" s="95"/>
      <c r="F154" s="95"/>
      <c r="G154" s="96"/>
      <c r="H154" s="37" t="s">
        <v>19</v>
      </c>
      <c r="I154" s="38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f>N136*10%</f>
        <v>0</v>
      </c>
      <c r="O154" s="39">
        <v>0</v>
      </c>
      <c r="P154" s="39">
        <f>P136*10%</f>
        <v>0</v>
      </c>
      <c r="Q154" s="39">
        <v>0</v>
      </c>
      <c r="R154" s="39">
        <f>R136*10%</f>
        <v>0</v>
      </c>
      <c r="S154" s="39">
        <f t="shared" si="74"/>
        <v>0</v>
      </c>
      <c r="T154" s="39">
        <f t="shared" si="75"/>
        <v>0</v>
      </c>
    </row>
    <row r="155" spans="1:20" s="36" customFormat="1" ht="9" thickBot="1">
      <c r="A155" s="89" t="s">
        <v>221</v>
      </c>
      <c r="B155" s="90"/>
      <c r="C155" s="97" t="s">
        <v>222</v>
      </c>
      <c r="D155" s="98"/>
      <c r="E155" s="98"/>
      <c r="F155" s="98"/>
      <c r="G155" s="99"/>
      <c r="H155" s="43" t="s">
        <v>19</v>
      </c>
      <c r="I155" s="44"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  <c r="R155" s="45">
        <v>0</v>
      </c>
      <c r="S155" s="45">
        <f t="shared" si="74"/>
        <v>0</v>
      </c>
      <c r="T155" s="45">
        <f t="shared" si="75"/>
        <v>0</v>
      </c>
    </row>
    <row r="156" spans="1:20" s="36" customFormat="1" ht="9" customHeight="1">
      <c r="A156" s="162" t="s">
        <v>223</v>
      </c>
      <c r="B156" s="163"/>
      <c r="C156" s="164" t="s">
        <v>110</v>
      </c>
      <c r="D156" s="126"/>
      <c r="E156" s="126"/>
      <c r="F156" s="126"/>
      <c r="G156" s="127"/>
      <c r="H156" s="47" t="s">
        <v>224</v>
      </c>
      <c r="I156" s="48">
        <v>0</v>
      </c>
      <c r="J156" s="49">
        <v>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9">
        <v>0</v>
      </c>
      <c r="Q156" s="49">
        <v>0</v>
      </c>
      <c r="R156" s="49">
        <v>0</v>
      </c>
      <c r="S156" s="49">
        <f t="shared" ref="S156:S162" si="80">M156+O156+Q156</f>
        <v>0</v>
      </c>
      <c r="T156" s="49">
        <f t="shared" ref="T156:T162" si="81">N156+P156+R156</f>
        <v>0</v>
      </c>
    </row>
    <row r="157" spans="1:20" s="36" customFormat="1" ht="16.5" customHeight="1">
      <c r="A157" s="84" t="s">
        <v>225</v>
      </c>
      <c r="B157" s="85"/>
      <c r="C157" s="94" t="s">
        <v>226</v>
      </c>
      <c r="D157" s="95"/>
      <c r="E157" s="95"/>
      <c r="F157" s="95"/>
      <c r="G157" s="96"/>
      <c r="H157" s="37" t="s">
        <v>19</v>
      </c>
      <c r="I157" s="38">
        <f>I106+I104+I66</f>
        <v>155.64820000000003</v>
      </c>
      <c r="J157" s="39">
        <f t="shared" ref="J157:P157" si="82">J106+J104+J66</f>
        <v>191.85159000000007</v>
      </c>
      <c r="K157" s="39">
        <f t="shared" si="82"/>
        <v>180.87206699999993</v>
      </c>
      <c r="L157" s="39">
        <f>L106+L104+L66</f>
        <v>103.22812800000005</v>
      </c>
      <c r="M157" s="39">
        <f t="shared" si="82"/>
        <v>107.35725312000004</v>
      </c>
      <c r="N157" s="39">
        <f t="shared" si="82"/>
        <v>0</v>
      </c>
      <c r="O157" s="39">
        <f t="shared" si="82"/>
        <v>111.65154324480004</v>
      </c>
      <c r="P157" s="39">
        <f t="shared" si="82"/>
        <v>0</v>
      </c>
      <c r="Q157" s="39">
        <f t="shared" ref="Q157:R157" si="83">Q106+Q104+Q66</f>
        <v>116.11760497459181</v>
      </c>
      <c r="R157" s="39">
        <f t="shared" si="83"/>
        <v>0</v>
      </c>
      <c r="S157" s="39">
        <f>M157+O157+Q157</f>
        <v>335.12640133939192</v>
      </c>
      <c r="T157" s="39">
        <f t="shared" si="81"/>
        <v>0</v>
      </c>
    </row>
    <row r="158" spans="1:20" s="36" customFormat="1" ht="8.1" customHeight="1">
      <c r="A158" s="84" t="s">
        <v>227</v>
      </c>
      <c r="B158" s="85"/>
      <c r="C158" s="94" t="s">
        <v>228</v>
      </c>
      <c r="D158" s="95"/>
      <c r="E158" s="95"/>
      <c r="F158" s="95"/>
      <c r="G158" s="96"/>
      <c r="H158" s="37" t="s">
        <v>19</v>
      </c>
      <c r="I158" s="38">
        <v>76.741</v>
      </c>
      <c r="J158" s="39">
        <f>I160</f>
        <v>75.733000000000004</v>
      </c>
      <c r="K158" s="39">
        <f>J160</f>
        <v>109.742</v>
      </c>
      <c r="L158" s="39">
        <f>K158*104%</f>
        <v>114.13168</v>
      </c>
      <c r="M158" s="39">
        <f>L160</f>
        <v>65.895439999999994</v>
      </c>
      <c r="N158" s="39">
        <f>N159</f>
        <v>0</v>
      </c>
      <c r="O158" s="39">
        <f>M160</f>
        <v>68.531257599999989</v>
      </c>
      <c r="P158" s="39">
        <f>P159</f>
        <v>0</v>
      </c>
      <c r="Q158" s="39">
        <f>O160</f>
        <v>71.272507903999994</v>
      </c>
      <c r="R158" s="39">
        <f>R159</f>
        <v>0</v>
      </c>
      <c r="S158" s="39">
        <f t="shared" si="80"/>
        <v>205.69920550399996</v>
      </c>
      <c r="T158" s="39">
        <f t="shared" si="81"/>
        <v>0</v>
      </c>
    </row>
    <row r="159" spans="1:20" s="36" customFormat="1" ht="8.1" customHeight="1">
      <c r="A159" s="84" t="s">
        <v>229</v>
      </c>
      <c r="B159" s="85"/>
      <c r="C159" s="86" t="s">
        <v>230</v>
      </c>
      <c r="D159" s="87"/>
      <c r="E159" s="87"/>
      <c r="F159" s="87"/>
      <c r="G159" s="88"/>
      <c r="H159" s="37" t="s">
        <v>19</v>
      </c>
      <c r="I159" s="38">
        <v>0</v>
      </c>
      <c r="J159" s="39">
        <v>0</v>
      </c>
      <c r="K159" s="39">
        <v>0</v>
      </c>
      <c r="L159" s="39">
        <v>0</v>
      </c>
      <c r="M159" s="39">
        <v>0</v>
      </c>
      <c r="N159" s="39">
        <v>0</v>
      </c>
      <c r="O159" s="39">
        <v>0</v>
      </c>
      <c r="P159" s="39">
        <v>0</v>
      </c>
      <c r="Q159" s="39">
        <v>0</v>
      </c>
      <c r="R159" s="39">
        <v>0</v>
      </c>
      <c r="S159" s="39">
        <f t="shared" si="80"/>
        <v>0</v>
      </c>
      <c r="T159" s="39">
        <f t="shared" si="81"/>
        <v>0</v>
      </c>
    </row>
    <row r="160" spans="1:20" s="36" customFormat="1" ht="8.1" customHeight="1">
      <c r="A160" s="84" t="s">
        <v>231</v>
      </c>
      <c r="B160" s="85"/>
      <c r="C160" s="94" t="s">
        <v>232</v>
      </c>
      <c r="D160" s="95"/>
      <c r="E160" s="95"/>
      <c r="F160" s="95"/>
      <c r="G160" s="96"/>
      <c r="H160" s="37" t="s">
        <v>19</v>
      </c>
      <c r="I160" s="38">
        <v>75.733000000000004</v>
      </c>
      <c r="J160" s="39">
        <v>109.742</v>
      </c>
      <c r="K160" s="39">
        <v>63.360999999999997</v>
      </c>
      <c r="L160" s="39">
        <f>K160*104%</f>
        <v>65.895439999999994</v>
      </c>
      <c r="M160" s="39">
        <f>L160*104%</f>
        <v>68.531257599999989</v>
      </c>
      <c r="N160" s="39">
        <f>N161</f>
        <v>0</v>
      </c>
      <c r="O160" s="39">
        <f>M160*104%</f>
        <v>71.272507903999994</v>
      </c>
      <c r="P160" s="39">
        <f>P161</f>
        <v>0</v>
      </c>
      <c r="Q160" s="39">
        <f>O160*104%</f>
        <v>74.123408220160002</v>
      </c>
      <c r="R160" s="39">
        <f>R161</f>
        <v>0</v>
      </c>
      <c r="S160" s="39">
        <f t="shared" si="80"/>
        <v>213.92717372415999</v>
      </c>
      <c r="T160" s="39">
        <f t="shared" si="81"/>
        <v>0</v>
      </c>
    </row>
    <row r="161" spans="1:20" s="36" customFormat="1" ht="8.1" customHeight="1">
      <c r="A161" s="84" t="s">
        <v>233</v>
      </c>
      <c r="B161" s="85"/>
      <c r="C161" s="86" t="s">
        <v>234</v>
      </c>
      <c r="D161" s="87"/>
      <c r="E161" s="87"/>
      <c r="F161" s="87"/>
      <c r="G161" s="88"/>
      <c r="H161" s="37" t="s">
        <v>19</v>
      </c>
      <c r="I161" s="38">
        <v>0</v>
      </c>
      <c r="J161" s="39">
        <v>0</v>
      </c>
      <c r="K161" s="39">
        <v>0</v>
      </c>
      <c r="L161" s="39">
        <v>0</v>
      </c>
      <c r="M161" s="39">
        <v>0</v>
      </c>
      <c r="N161" s="39">
        <v>0</v>
      </c>
      <c r="O161" s="39">
        <v>0</v>
      </c>
      <c r="P161" s="39">
        <v>0</v>
      </c>
      <c r="Q161" s="39">
        <v>0</v>
      </c>
      <c r="R161" s="39">
        <v>0</v>
      </c>
      <c r="S161" s="39">
        <f t="shared" si="80"/>
        <v>0</v>
      </c>
      <c r="T161" s="39">
        <f t="shared" si="81"/>
        <v>0</v>
      </c>
    </row>
    <row r="162" spans="1:20" s="36" customFormat="1" ht="17.25" customHeight="1" thickBot="1">
      <c r="A162" s="89" t="s">
        <v>235</v>
      </c>
      <c r="B162" s="90"/>
      <c r="C162" s="97" t="s">
        <v>236</v>
      </c>
      <c r="D162" s="98"/>
      <c r="E162" s="98"/>
      <c r="F162" s="98"/>
      <c r="G162" s="99"/>
      <c r="H162" s="43" t="s">
        <v>224</v>
      </c>
      <c r="I162" s="44">
        <f>IFERROR(I160/I157,0)</f>
        <v>0.48656521565941646</v>
      </c>
      <c r="J162" s="45">
        <f>IFERROR(J160/J157,0)</f>
        <v>0.57201506643755184</v>
      </c>
      <c r="K162" s="45">
        <f t="shared" ref="K162:P162" si="84">IFERROR(K160/K157,0)</f>
        <v>0.35030837569849865</v>
      </c>
      <c r="L162" s="45">
        <f t="shared" si="84"/>
        <v>0.63834771855980921</v>
      </c>
      <c r="M162" s="45">
        <f t="shared" si="84"/>
        <v>0.63834771855980921</v>
      </c>
      <c r="N162" s="45">
        <f t="shared" si="84"/>
        <v>0</v>
      </c>
      <c r="O162" s="45">
        <f>IFERROR(O160/O157,0)</f>
        <v>0.63834771855980932</v>
      </c>
      <c r="P162" s="45">
        <f t="shared" si="84"/>
        <v>0</v>
      </c>
      <c r="Q162" s="45">
        <f>IFERROR(Q160/Q157,0)</f>
        <v>0.63834771855981065</v>
      </c>
      <c r="R162" s="45">
        <f t="shared" ref="R162" si="85">IFERROR(R160/R157,0)</f>
        <v>0</v>
      </c>
      <c r="S162" s="39">
        <f t="shared" si="80"/>
        <v>1.9150431556794292</v>
      </c>
      <c r="T162" s="39">
        <f t="shared" si="81"/>
        <v>0</v>
      </c>
    </row>
    <row r="163" spans="1:20" s="50" customFormat="1" ht="10.5" customHeight="1" thickBot="1">
      <c r="A163" s="154" t="s">
        <v>237</v>
      </c>
      <c r="B163" s="155"/>
      <c r="C163" s="155"/>
      <c r="D163" s="155"/>
      <c r="E163" s="155"/>
      <c r="F163" s="155"/>
      <c r="G163" s="155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6"/>
    </row>
    <row r="164" spans="1:20" s="36" customFormat="1" ht="9" customHeight="1">
      <c r="A164" s="162" t="s">
        <v>238</v>
      </c>
      <c r="B164" s="163"/>
      <c r="C164" s="164" t="s">
        <v>239</v>
      </c>
      <c r="D164" s="126"/>
      <c r="E164" s="126"/>
      <c r="F164" s="126"/>
      <c r="G164" s="127"/>
      <c r="H164" s="37" t="s">
        <v>19</v>
      </c>
      <c r="I164" s="38">
        <f>SUM(I165,I169:I175,I178,I181)</f>
        <v>1577.7719999999999</v>
      </c>
      <c r="J164" s="39">
        <f>SUM(J165,J169:J175,J178,J181)</f>
        <v>1515.4860000000001</v>
      </c>
      <c r="K164" s="39">
        <f t="shared" ref="K164:P164" si="86">SUM(K165,K169:K175,K178,K181)</f>
        <v>1871.1389999999999</v>
      </c>
      <c r="L164" s="39">
        <f t="shared" si="86"/>
        <v>1945.9845599999999</v>
      </c>
      <c r="M164" s="39">
        <f t="shared" si="86"/>
        <v>2023.8239424000001</v>
      </c>
      <c r="N164" s="39">
        <f t="shared" si="86"/>
        <v>0</v>
      </c>
      <c r="O164" s="39">
        <f t="shared" si="86"/>
        <v>2104.7769000960002</v>
      </c>
      <c r="P164" s="39">
        <f t="shared" si="86"/>
        <v>0</v>
      </c>
      <c r="Q164" s="39">
        <f t="shared" ref="Q164:R164" si="87">SUM(Q165,Q169:Q175,Q178,Q181)</f>
        <v>2188.9679760998401</v>
      </c>
      <c r="R164" s="39">
        <f t="shared" si="87"/>
        <v>0</v>
      </c>
      <c r="S164" s="39">
        <f t="shared" ref="S164" si="88">M164+O164+Q164</f>
        <v>6317.5688185958406</v>
      </c>
      <c r="T164" s="39">
        <f t="shared" ref="T164" si="89">N164+P164+R164</f>
        <v>0</v>
      </c>
    </row>
    <row r="165" spans="1:20" s="36" customFormat="1" ht="8.1" customHeight="1">
      <c r="A165" s="84" t="s">
        <v>240</v>
      </c>
      <c r="B165" s="85"/>
      <c r="C165" s="94" t="s">
        <v>21</v>
      </c>
      <c r="D165" s="95"/>
      <c r="E165" s="95"/>
      <c r="F165" s="95"/>
      <c r="G165" s="96"/>
      <c r="H165" s="37" t="s">
        <v>19</v>
      </c>
      <c r="I165" s="38">
        <f>SUM(I166:I168)</f>
        <v>0</v>
      </c>
      <c r="J165" s="39">
        <f t="shared" ref="J165:P165" si="90">SUM(J166:J168)</f>
        <v>0</v>
      </c>
      <c r="K165" s="39">
        <f t="shared" si="90"/>
        <v>0</v>
      </c>
      <c r="L165" s="39">
        <f t="shared" si="90"/>
        <v>0</v>
      </c>
      <c r="M165" s="39">
        <f t="shared" si="90"/>
        <v>0</v>
      </c>
      <c r="N165" s="39">
        <f t="shared" si="90"/>
        <v>0</v>
      </c>
      <c r="O165" s="39">
        <f t="shared" si="90"/>
        <v>0</v>
      </c>
      <c r="P165" s="39">
        <f t="shared" si="90"/>
        <v>0</v>
      </c>
      <c r="Q165" s="39">
        <f t="shared" ref="Q165:R165" si="91">SUM(Q166:Q168)</f>
        <v>0</v>
      </c>
      <c r="R165" s="39">
        <f t="shared" si="91"/>
        <v>0</v>
      </c>
      <c r="S165" s="39">
        <f t="shared" ref="S165:S173" si="92">M165+O165+Q165</f>
        <v>0</v>
      </c>
      <c r="T165" s="39">
        <f t="shared" ref="T165:T173" si="93">N165+P165+R165</f>
        <v>0</v>
      </c>
    </row>
    <row r="166" spans="1:20" s="36" customFormat="1" ht="16.5" customHeight="1">
      <c r="A166" s="84" t="s">
        <v>241</v>
      </c>
      <c r="B166" s="85"/>
      <c r="C166" s="86" t="s">
        <v>23</v>
      </c>
      <c r="D166" s="87"/>
      <c r="E166" s="87"/>
      <c r="F166" s="87"/>
      <c r="G166" s="88"/>
      <c r="H166" s="37" t="s">
        <v>19</v>
      </c>
      <c r="I166" s="38">
        <v>0</v>
      </c>
      <c r="J166" s="39">
        <v>0</v>
      </c>
      <c r="K166" s="39">
        <v>0</v>
      </c>
      <c r="L166" s="39">
        <v>0</v>
      </c>
      <c r="M166" s="39">
        <v>0</v>
      </c>
      <c r="N166" s="39">
        <v>0</v>
      </c>
      <c r="O166" s="39">
        <v>0</v>
      </c>
      <c r="P166" s="39">
        <v>0</v>
      </c>
      <c r="Q166" s="39">
        <v>0</v>
      </c>
      <c r="R166" s="39">
        <v>0</v>
      </c>
      <c r="S166" s="39">
        <f t="shared" si="92"/>
        <v>0</v>
      </c>
      <c r="T166" s="39">
        <f t="shared" si="93"/>
        <v>0</v>
      </c>
    </row>
    <row r="167" spans="1:20" s="36" customFormat="1" ht="16.5" customHeight="1">
      <c r="A167" s="84" t="s">
        <v>242</v>
      </c>
      <c r="B167" s="85"/>
      <c r="C167" s="86" t="s">
        <v>25</v>
      </c>
      <c r="D167" s="87"/>
      <c r="E167" s="87"/>
      <c r="F167" s="87"/>
      <c r="G167" s="88"/>
      <c r="H167" s="37" t="s">
        <v>19</v>
      </c>
      <c r="I167" s="38">
        <v>0</v>
      </c>
      <c r="J167" s="39">
        <v>0</v>
      </c>
      <c r="K167" s="39">
        <v>0</v>
      </c>
      <c r="L167" s="39">
        <v>0</v>
      </c>
      <c r="M167" s="39">
        <v>0</v>
      </c>
      <c r="N167" s="39">
        <v>0</v>
      </c>
      <c r="O167" s="39">
        <v>0</v>
      </c>
      <c r="P167" s="39">
        <v>0</v>
      </c>
      <c r="Q167" s="39">
        <v>0</v>
      </c>
      <c r="R167" s="39">
        <v>0</v>
      </c>
      <c r="S167" s="39">
        <f t="shared" si="92"/>
        <v>0</v>
      </c>
      <c r="T167" s="39">
        <f t="shared" si="93"/>
        <v>0</v>
      </c>
    </row>
    <row r="168" spans="1:20" s="36" customFormat="1" ht="16.5" customHeight="1">
      <c r="A168" s="84" t="s">
        <v>243</v>
      </c>
      <c r="B168" s="85"/>
      <c r="C168" s="86" t="s">
        <v>27</v>
      </c>
      <c r="D168" s="87"/>
      <c r="E168" s="87"/>
      <c r="F168" s="87"/>
      <c r="G168" s="88"/>
      <c r="H168" s="37" t="s">
        <v>19</v>
      </c>
      <c r="I168" s="38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>
        <v>0</v>
      </c>
      <c r="Q168" s="39">
        <v>0</v>
      </c>
      <c r="R168" s="39">
        <v>0</v>
      </c>
      <c r="S168" s="39">
        <f t="shared" si="92"/>
        <v>0</v>
      </c>
      <c r="T168" s="39">
        <f t="shared" si="93"/>
        <v>0</v>
      </c>
    </row>
    <row r="169" spans="1:20" s="36" customFormat="1" ht="8.1" customHeight="1">
      <c r="A169" s="84" t="s">
        <v>244</v>
      </c>
      <c r="B169" s="85"/>
      <c r="C169" s="94" t="s">
        <v>29</v>
      </c>
      <c r="D169" s="95"/>
      <c r="E169" s="95"/>
      <c r="F169" s="95"/>
      <c r="G169" s="96"/>
      <c r="H169" s="37" t="s">
        <v>19</v>
      </c>
      <c r="I169" s="38">
        <v>0</v>
      </c>
      <c r="J169" s="39">
        <v>0</v>
      </c>
      <c r="K169" s="39">
        <v>0</v>
      </c>
      <c r="L169" s="39">
        <v>0</v>
      </c>
      <c r="M169" s="39">
        <v>0</v>
      </c>
      <c r="N169" s="39">
        <v>0</v>
      </c>
      <c r="O169" s="39">
        <v>0</v>
      </c>
      <c r="P169" s="39">
        <v>0</v>
      </c>
      <c r="Q169" s="39">
        <v>0</v>
      </c>
      <c r="R169" s="39">
        <v>0</v>
      </c>
      <c r="S169" s="39">
        <f t="shared" si="92"/>
        <v>0</v>
      </c>
      <c r="T169" s="39">
        <f t="shared" si="93"/>
        <v>0</v>
      </c>
    </row>
    <row r="170" spans="1:20" s="36" customFormat="1" ht="8.1" customHeight="1">
      <c r="A170" s="84" t="s">
        <v>245</v>
      </c>
      <c r="B170" s="85"/>
      <c r="C170" s="94" t="s">
        <v>31</v>
      </c>
      <c r="D170" s="95"/>
      <c r="E170" s="95"/>
      <c r="F170" s="95"/>
      <c r="G170" s="96"/>
      <c r="H170" s="37" t="s">
        <v>19</v>
      </c>
      <c r="I170" s="38">
        <v>0</v>
      </c>
      <c r="J170" s="39">
        <v>0</v>
      </c>
      <c r="K170" s="39">
        <v>0</v>
      </c>
      <c r="L170" s="39">
        <v>0</v>
      </c>
      <c r="M170" s="39">
        <v>0</v>
      </c>
      <c r="N170" s="39">
        <v>0</v>
      </c>
      <c r="O170" s="39">
        <v>0</v>
      </c>
      <c r="P170" s="39">
        <v>0</v>
      </c>
      <c r="Q170" s="39">
        <v>0</v>
      </c>
      <c r="R170" s="39">
        <v>0</v>
      </c>
      <c r="S170" s="39">
        <f t="shared" si="92"/>
        <v>0</v>
      </c>
      <c r="T170" s="39">
        <f t="shared" si="93"/>
        <v>0</v>
      </c>
    </row>
    <row r="171" spans="1:20" s="36" customFormat="1" ht="8.1" customHeight="1">
      <c r="A171" s="84" t="s">
        <v>246</v>
      </c>
      <c r="B171" s="85"/>
      <c r="C171" s="94" t="s">
        <v>33</v>
      </c>
      <c r="D171" s="95"/>
      <c r="E171" s="95"/>
      <c r="F171" s="95"/>
      <c r="G171" s="96"/>
      <c r="H171" s="37" t="s">
        <v>19</v>
      </c>
      <c r="I171" s="38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>
        <v>0</v>
      </c>
      <c r="Q171" s="39">
        <v>0</v>
      </c>
      <c r="R171" s="39">
        <v>0</v>
      </c>
      <c r="S171" s="39">
        <f t="shared" si="92"/>
        <v>0</v>
      </c>
      <c r="T171" s="39">
        <f t="shared" si="93"/>
        <v>0</v>
      </c>
    </row>
    <row r="172" spans="1:20" s="36" customFormat="1" ht="8.1" customHeight="1">
      <c r="A172" s="84" t="s">
        <v>247</v>
      </c>
      <c r="B172" s="85"/>
      <c r="C172" s="94" t="s">
        <v>35</v>
      </c>
      <c r="D172" s="95"/>
      <c r="E172" s="95"/>
      <c r="F172" s="95"/>
      <c r="G172" s="96"/>
      <c r="H172" s="37" t="s">
        <v>19</v>
      </c>
      <c r="I172" s="38">
        <v>0</v>
      </c>
      <c r="J172" s="39">
        <v>0</v>
      </c>
      <c r="K172" s="39">
        <v>0</v>
      </c>
      <c r="L172" s="39">
        <v>0</v>
      </c>
      <c r="M172" s="39">
        <v>0</v>
      </c>
      <c r="N172" s="39">
        <v>0</v>
      </c>
      <c r="O172" s="39">
        <v>0</v>
      </c>
      <c r="P172" s="39">
        <v>0</v>
      </c>
      <c r="Q172" s="39">
        <v>0</v>
      </c>
      <c r="R172" s="39">
        <v>0</v>
      </c>
      <c r="S172" s="39">
        <f t="shared" si="92"/>
        <v>0</v>
      </c>
      <c r="T172" s="39">
        <f t="shared" si="93"/>
        <v>0</v>
      </c>
    </row>
    <row r="173" spans="1:20" s="36" customFormat="1" ht="8.1" customHeight="1">
      <c r="A173" s="84" t="s">
        <v>248</v>
      </c>
      <c r="B173" s="85"/>
      <c r="C173" s="94" t="s">
        <v>37</v>
      </c>
      <c r="D173" s="95"/>
      <c r="E173" s="95"/>
      <c r="F173" s="95"/>
      <c r="G173" s="96"/>
      <c r="H173" s="37" t="s">
        <v>19</v>
      </c>
      <c r="I173" s="38">
        <v>1329.4449999999999</v>
      </c>
      <c r="J173" s="39">
        <v>1247.672</v>
      </c>
      <c r="K173" s="39">
        <v>1405.8989999999999</v>
      </c>
      <c r="L173" s="39">
        <f>K173*104%</f>
        <v>1462.1349599999999</v>
      </c>
      <c r="M173" s="39">
        <f>L173*104%</f>
        <v>1520.6203584</v>
      </c>
      <c r="N173" s="39">
        <v>0</v>
      </c>
      <c r="O173" s="39">
        <f>M173*104%</f>
        <v>1581.4451727360001</v>
      </c>
      <c r="P173" s="39">
        <v>0</v>
      </c>
      <c r="Q173" s="39">
        <f>O173*104%</f>
        <v>1644.7029796454401</v>
      </c>
      <c r="R173" s="39">
        <v>0</v>
      </c>
      <c r="S173" s="39">
        <f t="shared" si="92"/>
        <v>4746.7685107814405</v>
      </c>
      <c r="T173" s="39">
        <f t="shared" si="93"/>
        <v>0</v>
      </c>
    </row>
    <row r="174" spans="1:20" s="36" customFormat="1" ht="8.1" customHeight="1">
      <c r="A174" s="84" t="s">
        <v>249</v>
      </c>
      <c r="B174" s="85"/>
      <c r="C174" s="94" t="s">
        <v>39</v>
      </c>
      <c r="D174" s="95"/>
      <c r="E174" s="95"/>
      <c r="F174" s="95"/>
      <c r="G174" s="96"/>
      <c r="H174" s="37" t="s">
        <v>19</v>
      </c>
      <c r="I174" s="38">
        <v>0</v>
      </c>
      <c r="J174" s="39">
        <v>0</v>
      </c>
      <c r="K174" s="39">
        <v>0</v>
      </c>
      <c r="L174" s="39">
        <f>K174*104%</f>
        <v>0</v>
      </c>
      <c r="M174" s="39">
        <f>L174*104%</f>
        <v>0</v>
      </c>
      <c r="N174" s="39">
        <v>0</v>
      </c>
      <c r="O174" s="39">
        <f>M174*104%</f>
        <v>0</v>
      </c>
      <c r="P174" s="39">
        <v>0</v>
      </c>
      <c r="Q174" s="39">
        <f>O174*104%</f>
        <v>0</v>
      </c>
      <c r="R174" s="39">
        <v>0</v>
      </c>
      <c r="S174" s="39">
        <f t="shared" ref="S174:S189" si="94">M174+O174+Q174</f>
        <v>0</v>
      </c>
      <c r="T174" s="39">
        <f t="shared" ref="T174:T189" si="95">N174+P174+R174</f>
        <v>0</v>
      </c>
    </row>
    <row r="175" spans="1:20" s="36" customFormat="1" ht="16.5" customHeight="1">
      <c r="A175" s="84" t="s">
        <v>250</v>
      </c>
      <c r="B175" s="85"/>
      <c r="C175" s="94" t="s">
        <v>41</v>
      </c>
      <c r="D175" s="95"/>
      <c r="E175" s="95"/>
      <c r="F175" s="95"/>
      <c r="G175" s="96"/>
      <c r="H175" s="37" t="s">
        <v>19</v>
      </c>
      <c r="I175" s="38">
        <f>SUM(I176:I177)</f>
        <v>0</v>
      </c>
      <c r="J175" s="39">
        <f>SUM(J176:J177)</f>
        <v>0</v>
      </c>
      <c r="K175" s="39">
        <f t="shared" ref="K175:P175" si="96">SUM(K176:K177)</f>
        <v>0</v>
      </c>
      <c r="L175" s="39">
        <f t="shared" si="96"/>
        <v>0</v>
      </c>
      <c r="M175" s="39">
        <f t="shared" si="96"/>
        <v>0</v>
      </c>
      <c r="N175" s="39">
        <f t="shared" si="96"/>
        <v>0</v>
      </c>
      <c r="O175" s="39">
        <f t="shared" si="96"/>
        <v>0</v>
      </c>
      <c r="P175" s="39">
        <f t="shared" si="96"/>
        <v>0</v>
      </c>
      <c r="Q175" s="39">
        <f t="shared" ref="Q175:R175" si="97">SUM(Q176:Q177)</f>
        <v>0</v>
      </c>
      <c r="R175" s="39">
        <f t="shared" si="97"/>
        <v>0</v>
      </c>
      <c r="S175" s="39">
        <f t="shared" si="94"/>
        <v>0</v>
      </c>
      <c r="T175" s="39">
        <f t="shared" si="95"/>
        <v>0</v>
      </c>
    </row>
    <row r="176" spans="1:20" s="36" customFormat="1" ht="8.1" customHeight="1">
      <c r="A176" s="84" t="s">
        <v>251</v>
      </c>
      <c r="B176" s="85"/>
      <c r="C176" s="86" t="s">
        <v>43</v>
      </c>
      <c r="D176" s="87"/>
      <c r="E176" s="87"/>
      <c r="F176" s="87"/>
      <c r="G176" s="88"/>
      <c r="H176" s="37" t="s">
        <v>19</v>
      </c>
      <c r="I176" s="38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  <c r="Q176" s="39">
        <v>0</v>
      </c>
      <c r="R176" s="39">
        <v>0</v>
      </c>
      <c r="S176" s="39">
        <f t="shared" si="94"/>
        <v>0</v>
      </c>
      <c r="T176" s="39">
        <f t="shared" si="95"/>
        <v>0</v>
      </c>
    </row>
    <row r="177" spans="1:20" s="36" customFormat="1" ht="8.1" customHeight="1">
      <c r="A177" s="84" t="s">
        <v>252</v>
      </c>
      <c r="B177" s="85"/>
      <c r="C177" s="86" t="s">
        <v>45</v>
      </c>
      <c r="D177" s="87"/>
      <c r="E177" s="87"/>
      <c r="F177" s="87"/>
      <c r="G177" s="88"/>
      <c r="H177" s="37" t="s">
        <v>19</v>
      </c>
      <c r="I177" s="38">
        <v>0</v>
      </c>
      <c r="J177" s="39">
        <v>0</v>
      </c>
      <c r="K177" s="39">
        <v>0</v>
      </c>
      <c r="L177" s="39">
        <v>0</v>
      </c>
      <c r="M177" s="39">
        <v>0</v>
      </c>
      <c r="N177" s="39">
        <v>0</v>
      </c>
      <c r="O177" s="39">
        <v>0</v>
      </c>
      <c r="P177" s="39">
        <v>0</v>
      </c>
      <c r="Q177" s="39">
        <v>0</v>
      </c>
      <c r="R177" s="39">
        <v>0</v>
      </c>
      <c r="S177" s="39">
        <f t="shared" si="94"/>
        <v>0</v>
      </c>
      <c r="T177" s="39">
        <f t="shared" si="95"/>
        <v>0</v>
      </c>
    </row>
    <row r="178" spans="1:20" s="36" customFormat="1" ht="16.5" customHeight="1">
      <c r="A178" s="84" t="s">
        <v>253</v>
      </c>
      <c r="B178" s="85"/>
      <c r="C178" s="94" t="s">
        <v>254</v>
      </c>
      <c r="D178" s="95"/>
      <c r="E178" s="95"/>
      <c r="F178" s="95"/>
      <c r="G178" s="96"/>
      <c r="H178" s="37" t="s">
        <v>19</v>
      </c>
      <c r="I178" s="38">
        <f>SUM(I179:I180)</f>
        <v>0</v>
      </c>
      <c r="J178" s="39">
        <f>SUM(J179:J180)</f>
        <v>0</v>
      </c>
      <c r="K178" s="39">
        <f t="shared" ref="K178:P178" si="98">SUM(K179:K180)</f>
        <v>0</v>
      </c>
      <c r="L178" s="39">
        <f t="shared" si="98"/>
        <v>0</v>
      </c>
      <c r="M178" s="39">
        <f t="shared" si="98"/>
        <v>0</v>
      </c>
      <c r="N178" s="39">
        <f t="shared" si="98"/>
        <v>0</v>
      </c>
      <c r="O178" s="39">
        <f t="shared" si="98"/>
        <v>0</v>
      </c>
      <c r="P178" s="39">
        <f t="shared" si="98"/>
        <v>0</v>
      </c>
      <c r="Q178" s="39">
        <f t="shared" ref="Q178:R178" si="99">SUM(Q179:Q180)</f>
        <v>0</v>
      </c>
      <c r="R178" s="39">
        <f t="shared" si="99"/>
        <v>0</v>
      </c>
      <c r="S178" s="39">
        <f t="shared" si="94"/>
        <v>0</v>
      </c>
      <c r="T178" s="39">
        <f t="shared" si="95"/>
        <v>0</v>
      </c>
    </row>
    <row r="179" spans="1:20" s="36" customFormat="1" ht="8.1" customHeight="1">
      <c r="A179" s="84" t="s">
        <v>255</v>
      </c>
      <c r="B179" s="85"/>
      <c r="C179" s="86" t="s">
        <v>256</v>
      </c>
      <c r="D179" s="87"/>
      <c r="E179" s="87"/>
      <c r="F179" s="87"/>
      <c r="G179" s="88"/>
      <c r="H179" s="37" t="s">
        <v>19</v>
      </c>
      <c r="I179" s="38">
        <v>0</v>
      </c>
      <c r="J179" s="39">
        <v>0</v>
      </c>
      <c r="K179" s="39">
        <v>0</v>
      </c>
      <c r="L179" s="39">
        <v>0</v>
      </c>
      <c r="M179" s="39">
        <v>0</v>
      </c>
      <c r="N179" s="39">
        <v>0</v>
      </c>
      <c r="O179" s="39">
        <v>0</v>
      </c>
      <c r="P179" s="39">
        <v>0</v>
      </c>
      <c r="Q179" s="39">
        <v>0</v>
      </c>
      <c r="R179" s="39">
        <v>0</v>
      </c>
      <c r="S179" s="39">
        <f t="shared" si="94"/>
        <v>0</v>
      </c>
      <c r="T179" s="39">
        <f t="shared" si="95"/>
        <v>0</v>
      </c>
    </row>
    <row r="180" spans="1:20" s="36" customFormat="1" ht="8.1" customHeight="1">
      <c r="A180" s="84" t="s">
        <v>257</v>
      </c>
      <c r="B180" s="85"/>
      <c r="C180" s="86" t="s">
        <v>258</v>
      </c>
      <c r="D180" s="87"/>
      <c r="E180" s="87"/>
      <c r="F180" s="87"/>
      <c r="G180" s="88"/>
      <c r="H180" s="37" t="s">
        <v>19</v>
      </c>
      <c r="I180" s="38">
        <v>0</v>
      </c>
      <c r="J180" s="39">
        <v>0</v>
      </c>
      <c r="K180" s="39">
        <v>0</v>
      </c>
      <c r="L180" s="39">
        <v>0</v>
      </c>
      <c r="M180" s="39">
        <v>0</v>
      </c>
      <c r="N180" s="39">
        <v>0</v>
      </c>
      <c r="O180" s="39">
        <v>0</v>
      </c>
      <c r="P180" s="39">
        <v>0</v>
      </c>
      <c r="Q180" s="39">
        <v>0</v>
      </c>
      <c r="R180" s="39">
        <v>0</v>
      </c>
      <c r="S180" s="39">
        <f t="shared" si="94"/>
        <v>0</v>
      </c>
      <c r="T180" s="39">
        <f t="shared" si="95"/>
        <v>0</v>
      </c>
    </row>
    <row r="181" spans="1:20" s="36" customFormat="1" ht="8.1" customHeight="1">
      <c r="A181" s="84" t="s">
        <v>259</v>
      </c>
      <c r="B181" s="85"/>
      <c r="C181" s="94" t="s">
        <v>47</v>
      </c>
      <c r="D181" s="95"/>
      <c r="E181" s="95"/>
      <c r="F181" s="95"/>
      <c r="G181" s="96"/>
      <c r="H181" s="37" t="s">
        <v>19</v>
      </c>
      <c r="I181" s="38">
        <v>248.327</v>
      </c>
      <c r="J181" s="39">
        <v>267.81400000000002</v>
      </c>
      <c r="K181" s="39">
        <v>465.24</v>
      </c>
      <c r="L181" s="39">
        <f>K181*104%</f>
        <v>483.84960000000001</v>
      </c>
      <c r="M181" s="39">
        <f>L181*104%</f>
        <v>503.20358400000003</v>
      </c>
      <c r="N181" s="39">
        <v>0</v>
      </c>
      <c r="O181" s="39">
        <f>M181*104%</f>
        <v>523.33172736000006</v>
      </c>
      <c r="P181" s="39">
        <v>0</v>
      </c>
      <c r="Q181" s="39">
        <f>O181*104%</f>
        <v>544.26499645440003</v>
      </c>
      <c r="R181" s="39">
        <v>0</v>
      </c>
      <c r="S181" s="39">
        <f t="shared" si="94"/>
        <v>1570.8003078144002</v>
      </c>
      <c r="T181" s="39">
        <f t="shared" si="95"/>
        <v>0</v>
      </c>
    </row>
    <row r="182" spans="1:20" s="36" customFormat="1" ht="9" customHeight="1">
      <c r="A182" s="84" t="s">
        <v>260</v>
      </c>
      <c r="B182" s="85"/>
      <c r="C182" s="108" t="s">
        <v>261</v>
      </c>
      <c r="D182" s="109"/>
      <c r="E182" s="109"/>
      <c r="F182" s="109"/>
      <c r="G182" s="110"/>
      <c r="H182" s="37" t="s">
        <v>19</v>
      </c>
      <c r="I182" s="38">
        <f>SUM(I183,I184,I188:I193,I195:I199)</f>
        <v>1550.2876999999999</v>
      </c>
      <c r="J182" s="39">
        <f>SUM(J183,J184,J188:J193,J195:J199)</f>
        <v>1468.8016000000002</v>
      </c>
      <c r="K182" s="39">
        <f t="shared" ref="K182:P182" si="100">SUM(K183,K184,K188:K193,K195:K199)</f>
        <v>1879.3799999999997</v>
      </c>
      <c r="L182" s="39">
        <f t="shared" si="100"/>
        <v>1927.2717599999999</v>
      </c>
      <c r="M182" s="39">
        <f t="shared" si="100"/>
        <v>2004.3626304000002</v>
      </c>
      <c r="N182" s="39">
        <f t="shared" si="100"/>
        <v>0</v>
      </c>
      <c r="O182" s="39">
        <f t="shared" si="100"/>
        <v>2084.5371356160003</v>
      </c>
      <c r="P182" s="39">
        <f t="shared" si="100"/>
        <v>0</v>
      </c>
      <c r="Q182" s="39">
        <f t="shared" ref="Q182:R182" si="101">SUM(Q183,Q184,Q188:Q193,Q195:Q199)</f>
        <v>2167.9186210406401</v>
      </c>
      <c r="R182" s="39">
        <f t="shared" si="101"/>
        <v>0</v>
      </c>
      <c r="S182" s="39">
        <f t="shared" si="94"/>
        <v>6256.8183870566409</v>
      </c>
      <c r="T182" s="39">
        <f t="shared" si="95"/>
        <v>0</v>
      </c>
    </row>
    <row r="183" spans="1:20" s="36" customFormat="1" ht="8.1" customHeight="1">
      <c r="A183" s="84" t="s">
        <v>262</v>
      </c>
      <c r="B183" s="85"/>
      <c r="C183" s="94" t="s">
        <v>263</v>
      </c>
      <c r="D183" s="95"/>
      <c r="E183" s="95"/>
      <c r="F183" s="95"/>
      <c r="G183" s="96"/>
      <c r="H183" s="37" t="s">
        <v>19</v>
      </c>
      <c r="I183" s="38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>
        <v>0</v>
      </c>
      <c r="Q183" s="39">
        <v>0</v>
      </c>
      <c r="R183" s="39">
        <v>0</v>
      </c>
      <c r="S183" s="39">
        <f t="shared" si="94"/>
        <v>0</v>
      </c>
      <c r="T183" s="39">
        <f t="shared" si="95"/>
        <v>0</v>
      </c>
    </row>
    <row r="184" spans="1:20" s="36" customFormat="1" ht="8.1" customHeight="1">
      <c r="A184" s="84" t="s">
        <v>264</v>
      </c>
      <c r="B184" s="85"/>
      <c r="C184" s="94" t="s">
        <v>265</v>
      </c>
      <c r="D184" s="95"/>
      <c r="E184" s="95"/>
      <c r="F184" s="95"/>
      <c r="G184" s="96"/>
      <c r="H184" s="37" t="s">
        <v>19</v>
      </c>
      <c r="I184" s="38">
        <f>SUM(I185:I187)</f>
        <v>646.84339999999997</v>
      </c>
      <c r="J184" s="39">
        <f>SUM(J185:J187)</f>
        <v>595.19140000000004</v>
      </c>
      <c r="K184" s="39">
        <f t="shared" ref="K184:P184" si="102">SUM(K185:K187)</f>
        <v>793.30399999999997</v>
      </c>
      <c r="L184" s="39">
        <f t="shared" si="102"/>
        <v>840</v>
      </c>
      <c r="M184" s="39">
        <f t="shared" si="102"/>
        <v>873.6</v>
      </c>
      <c r="N184" s="39">
        <f t="shared" si="102"/>
        <v>0</v>
      </c>
      <c r="O184" s="39">
        <f t="shared" si="102"/>
        <v>908.5440000000001</v>
      </c>
      <c r="P184" s="39">
        <f t="shared" si="102"/>
        <v>0</v>
      </c>
      <c r="Q184" s="39">
        <f t="shared" ref="Q184:R184" si="103">SUM(Q185:Q187)</f>
        <v>944.88576000000012</v>
      </c>
      <c r="R184" s="39">
        <f t="shared" si="103"/>
        <v>0</v>
      </c>
      <c r="S184" s="39">
        <f t="shared" si="94"/>
        <v>2727.0297600000004</v>
      </c>
      <c r="T184" s="39">
        <f t="shared" si="95"/>
        <v>0</v>
      </c>
    </row>
    <row r="185" spans="1:20" s="36" customFormat="1" ht="8.1" customHeight="1">
      <c r="A185" s="160" t="s">
        <v>266</v>
      </c>
      <c r="B185" s="161"/>
      <c r="C185" s="86" t="s">
        <v>267</v>
      </c>
      <c r="D185" s="87"/>
      <c r="E185" s="87"/>
      <c r="F185" s="87"/>
      <c r="G185" s="88"/>
      <c r="H185" s="37" t="s">
        <v>19</v>
      </c>
      <c r="I185" s="38">
        <v>646.84339999999997</v>
      </c>
      <c r="J185" s="39">
        <v>595.19140000000004</v>
      </c>
      <c r="K185" s="39">
        <f>793.304</f>
        <v>793.30399999999997</v>
      </c>
      <c r="L185" s="39">
        <v>840</v>
      </c>
      <c r="M185" s="39">
        <f>L185*104%</f>
        <v>873.6</v>
      </c>
      <c r="N185" s="39">
        <v>0</v>
      </c>
      <c r="O185" s="39">
        <f>M185*104%</f>
        <v>908.5440000000001</v>
      </c>
      <c r="P185" s="39">
        <v>0</v>
      </c>
      <c r="Q185" s="39">
        <f>O185*104%</f>
        <v>944.88576000000012</v>
      </c>
      <c r="R185" s="39">
        <v>0</v>
      </c>
      <c r="S185" s="39">
        <f t="shared" si="94"/>
        <v>2727.0297600000004</v>
      </c>
      <c r="T185" s="39">
        <f t="shared" si="95"/>
        <v>0</v>
      </c>
    </row>
    <row r="186" spans="1:20" s="36" customFormat="1" ht="8.1" customHeight="1">
      <c r="A186" s="84" t="s">
        <v>268</v>
      </c>
      <c r="B186" s="85"/>
      <c r="C186" s="86" t="s">
        <v>269</v>
      </c>
      <c r="D186" s="87"/>
      <c r="E186" s="87"/>
      <c r="F186" s="87"/>
      <c r="G186" s="88"/>
      <c r="H186" s="37" t="s">
        <v>19</v>
      </c>
      <c r="I186" s="38">
        <v>0</v>
      </c>
      <c r="J186" s="39" t="s">
        <v>224</v>
      </c>
      <c r="K186" s="39">
        <v>0</v>
      </c>
      <c r="L186" s="39">
        <f>K186*104%</f>
        <v>0</v>
      </c>
      <c r="M186" s="39">
        <f>L186*104%</f>
        <v>0</v>
      </c>
      <c r="N186" s="39">
        <v>0</v>
      </c>
      <c r="O186" s="39">
        <f>M186*104%</f>
        <v>0</v>
      </c>
      <c r="P186" s="39">
        <v>0</v>
      </c>
      <c r="Q186" s="39">
        <f>O186*104%</f>
        <v>0</v>
      </c>
      <c r="R186" s="39">
        <v>0</v>
      </c>
      <c r="S186" s="39">
        <f t="shared" si="94"/>
        <v>0</v>
      </c>
      <c r="T186" s="39">
        <f t="shared" si="95"/>
        <v>0</v>
      </c>
    </row>
    <row r="187" spans="1:20" s="36" customFormat="1" ht="8.1" customHeight="1">
      <c r="A187" s="84" t="s">
        <v>270</v>
      </c>
      <c r="B187" s="85"/>
      <c r="C187" s="86" t="s">
        <v>271</v>
      </c>
      <c r="D187" s="87"/>
      <c r="E187" s="87"/>
      <c r="F187" s="87"/>
      <c r="G187" s="88"/>
      <c r="H187" s="37" t="s">
        <v>19</v>
      </c>
      <c r="I187" s="38">
        <v>0</v>
      </c>
      <c r="J187" s="39">
        <v>0</v>
      </c>
      <c r="K187" s="39">
        <v>0</v>
      </c>
      <c r="L187" s="39">
        <v>0</v>
      </c>
      <c r="M187" s="39">
        <v>0</v>
      </c>
      <c r="N187" s="39">
        <v>0</v>
      </c>
      <c r="O187" s="39">
        <v>0</v>
      </c>
      <c r="P187" s="39">
        <v>0</v>
      </c>
      <c r="Q187" s="39">
        <v>0</v>
      </c>
      <c r="R187" s="39">
        <v>0</v>
      </c>
      <c r="S187" s="39">
        <f t="shared" si="94"/>
        <v>0</v>
      </c>
      <c r="T187" s="39">
        <f t="shared" si="95"/>
        <v>0</v>
      </c>
    </row>
    <row r="188" spans="1:20" s="36" customFormat="1" ht="16.5" customHeight="1">
      <c r="A188" s="84" t="s">
        <v>272</v>
      </c>
      <c r="B188" s="85"/>
      <c r="C188" s="94" t="s">
        <v>273</v>
      </c>
      <c r="D188" s="95"/>
      <c r="E188" s="95"/>
      <c r="F188" s="95"/>
      <c r="G188" s="96"/>
      <c r="H188" s="37" t="s">
        <v>19</v>
      </c>
      <c r="I188" s="38">
        <v>0</v>
      </c>
      <c r="J188" s="39" t="s">
        <v>224</v>
      </c>
      <c r="K188" s="39">
        <v>0</v>
      </c>
      <c r="L188" s="39">
        <f>K188*104%</f>
        <v>0</v>
      </c>
      <c r="M188" s="39">
        <f>L188*104%</f>
        <v>0</v>
      </c>
      <c r="N188" s="39">
        <v>0</v>
      </c>
      <c r="O188" s="39">
        <f>M188*104%</f>
        <v>0</v>
      </c>
      <c r="P188" s="39">
        <v>0</v>
      </c>
      <c r="Q188" s="39">
        <f>O188*104%</f>
        <v>0</v>
      </c>
      <c r="R188" s="39">
        <v>0</v>
      </c>
      <c r="S188" s="39">
        <f t="shared" si="94"/>
        <v>0</v>
      </c>
      <c r="T188" s="39">
        <f t="shared" si="95"/>
        <v>0</v>
      </c>
    </row>
    <row r="189" spans="1:20" s="36" customFormat="1" ht="16.5" customHeight="1">
      <c r="A189" s="84" t="s">
        <v>274</v>
      </c>
      <c r="B189" s="85"/>
      <c r="C189" s="94" t="s">
        <v>275</v>
      </c>
      <c r="D189" s="95"/>
      <c r="E189" s="95"/>
      <c r="F189" s="95"/>
      <c r="G189" s="96"/>
      <c r="H189" s="37" t="s">
        <v>19</v>
      </c>
      <c r="I189" s="38">
        <v>587.16959999999995</v>
      </c>
      <c r="J189" s="39">
        <v>580.60090000000002</v>
      </c>
      <c r="K189" s="39">
        <f>K61*1.2</f>
        <v>777.4799999999999</v>
      </c>
      <c r="L189" s="39">
        <v>820</v>
      </c>
      <c r="M189" s="39">
        <f>L189*104%</f>
        <v>852.80000000000007</v>
      </c>
      <c r="N189" s="39">
        <v>0</v>
      </c>
      <c r="O189" s="39">
        <f>M189*104%</f>
        <v>886.91200000000015</v>
      </c>
      <c r="P189" s="39">
        <v>0</v>
      </c>
      <c r="Q189" s="39">
        <f>O189*104%</f>
        <v>922.38848000000019</v>
      </c>
      <c r="R189" s="39">
        <v>0</v>
      </c>
      <c r="S189" s="39">
        <f t="shared" si="94"/>
        <v>2662.1004800000005</v>
      </c>
      <c r="T189" s="39">
        <f t="shared" si="95"/>
        <v>0</v>
      </c>
    </row>
    <row r="190" spans="1:20" s="36" customFormat="1" ht="8.1" customHeight="1">
      <c r="A190" s="84" t="s">
        <v>276</v>
      </c>
      <c r="B190" s="85"/>
      <c r="C190" s="94" t="s">
        <v>277</v>
      </c>
      <c r="D190" s="95"/>
      <c r="E190" s="95"/>
      <c r="F190" s="95"/>
      <c r="G190" s="96"/>
      <c r="H190" s="37" t="s">
        <v>19</v>
      </c>
      <c r="I190" s="38">
        <v>0</v>
      </c>
      <c r="J190" s="39">
        <v>0</v>
      </c>
      <c r="K190" s="39">
        <v>0</v>
      </c>
      <c r="L190" s="39">
        <v>0</v>
      </c>
      <c r="M190" s="39">
        <v>0</v>
      </c>
      <c r="N190" s="39">
        <v>0</v>
      </c>
      <c r="O190" s="39">
        <v>0</v>
      </c>
      <c r="P190" s="39">
        <v>0</v>
      </c>
      <c r="Q190" s="39">
        <v>0</v>
      </c>
      <c r="R190" s="39">
        <v>0</v>
      </c>
      <c r="S190" s="39">
        <f t="shared" ref="S190:S204" si="104">M190+O190+Q190</f>
        <v>0</v>
      </c>
      <c r="T190" s="39">
        <f t="shared" ref="T190:T204" si="105">N190+P190+R190</f>
        <v>0</v>
      </c>
    </row>
    <row r="191" spans="1:20" s="36" customFormat="1" ht="8.1" customHeight="1">
      <c r="A191" s="84" t="s">
        <v>278</v>
      </c>
      <c r="B191" s="85"/>
      <c r="C191" s="94" t="s">
        <v>279</v>
      </c>
      <c r="D191" s="95"/>
      <c r="E191" s="95"/>
      <c r="F191" s="95"/>
      <c r="G191" s="96"/>
      <c r="H191" s="37" t="s">
        <v>19</v>
      </c>
      <c r="I191" s="38">
        <v>17</v>
      </c>
      <c r="J191" s="39">
        <v>16.074000000000002</v>
      </c>
      <c r="K191" s="39">
        <v>16.518000000000001</v>
      </c>
      <c r="L191" s="39">
        <f>J191*104%</f>
        <v>16.716960000000004</v>
      </c>
      <c r="M191" s="39">
        <f>L191*104%</f>
        <v>17.385638400000005</v>
      </c>
      <c r="N191" s="39">
        <v>0</v>
      </c>
      <c r="O191" s="39">
        <f>M191*104%</f>
        <v>18.081063936000007</v>
      </c>
      <c r="P191" s="39">
        <v>0</v>
      </c>
      <c r="Q191" s="39">
        <f>O191*104%</f>
        <v>18.804306493440009</v>
      </c>
      <c r="R191" s="39">
        <v>0</v>
      </c>
      <c r="S191" s="39">
        <f t="shared" si="104"/>
        <v>54.271008829440021</v>
      </c>
      <c r="T191" s="39">
        <f t="shared" si="105"/>
        <v>0</v>
      </c>
    </row>
    <row r="192" spans="1:20" s="36" customFormat="1" ht="8.1" customHeight="1">
      <c r="A192" s="84" t="s">
        <v>280</v>
      </c>
      <c r="B192" s="85"/>
      <c r="C192" s="94" t="s">
        <v>281</v>
      </c>
      <c r="D192" s="95"/>
      <c r="E192" s="95"/>
      <c r="F192" s="95"/>
      <c r="G192" s="96"/>
      <c r="H192" s="37" t="s">
        <v>19</v>
      </c>
      <c r="I192" s="38">
        <v>4.9000000000000004</v>
      </c>
      <c r="J192" s="39">
        <v>4.1900000000000004</v>
      </c>
      <c r="K192" s="39">
        <v>3.7440000000000002</v>
      </c>
      <c r="L192" s="39">
        <f>K192*104%</f>
        <v>3.8937600000000003</v>
      </c>
      <c r="M192" s="39">
        <f>L192*104%</f>
        <v>4.0495104000000008</v>
      </c>
      <c r="N192" s="39">
        <v>0</v>
      </c>
      <c r="O192" s="39">
        <f>M192*104%</f>
        <v>4.2114908160000013</v>
      </c>
      <c r="P192" s="39">
        <v>0</v>
      </c>
      <c r="Q192" s="39">
        <f>O192*104%</f>
        <v>4.3799504486400016</v>
      </c>
      <c r="R192" s="39">
        <v>0</v>
      </c>
      <c r="S192" s="39">
        <f t="shared" si="104"/>
        <v>12.640951664640003</v>
      </c>
      <c r="T192" s="39">
        <f t="shared" si="105"/>
        <v>0</v>
      </c>
    </row>
    <row r="193" spans="1:20" s="36" customFormat="1" ht="8.1" customHeight="1">
      <c r="A193" s="84" t="s">
        <v>282</v>
      </c>
      <c r="B193" s="85"/>
      <c r="C193" s="94" t="s">
        <v>283</v>
      </c>
      <c r="D193" s="95"/>
      <c r="E193" s="95"/>
      <c r="F193" s="95"/>
      <c r="G193" s="96"/>
      <c r="H193" s="37" t="s">
        <v>19</v>
      </c>
      <c r="I193" s="38">
        <v>15.3627</v>
      </c>
      <c r="J193" s="39">
        <v>22.626999999999999</v>
      </c>
      <c r="K193" s="39">
        <v>54.811999999999998</v>
      </c>
      <c r="L193" s="39">
        <f>J193*104%</f>
        <v>23.532080000000001</v>
      </c>
      <c r="M193" s="39">
        <f>L193*104%</f>
        <v>24.473363200000001</v>
      </c>
      <c r="N193" s="39">
        <f>N194</f>
        <v>0</v>
      </c>
      <c r="O193" s="39">
        <f>M193*104%</f>
        <v>25.452297728000001</v>
      </c>
      <c r="P193" s="39">
        <f>P194</f>
        <v>0</v>
      </c>
      <c r="Q193" s="39">
        <f>O193*104%</f>
        <v>26.470389637120004</v>
      </c>
      <c r="R193" s="39">
        <f>R194</f>
        <v>0</v>
      </c>
      <c r="S193" s="39">
        <f t="shared" si="104"/>
        <v>76.396050565120007</v>
      </c>
      <c r="T193" s="39">
        <f t="shared" si="105"/>
        <v>0</v>
      </c>
    </row>
    <row r="194" spans="1:20" s="36" customFormat="1" ht="8.1" customHeight="1">
      <c r="A194" s="84" t="s">
        <v>284</v>
      </c>
      <c r="B194" s="85"/>
      <c r="C194" s="86" t="s">
        <v>285</v>
      </c>
      <c r="D194" s="87"/>
      <c r="E194" s="87"/>
      <c r="F194" s="87"/>
      <c r="G194" s="88"/>
      <c r="H194" s="37" t="s">
        <v>19</v>
      </c>
      <c r="I194" s="38">
        <v>3.1680000000000001</v>
      </c>
      <c r="J194" s="39">
        <v>4.1749999999999998</v>
      </c>
      <c r="K194" s="39">
        <v>31.484000000000002</v>
      </c>
      <c r="L194" s="39">
        <f>K194*104%</f>
        <v>32.743360000000003</v>
      </c>
      <c r="M194" s="39">
        <f t="shared" ref="M194:M199" si="106">L194*104%</f>
        <v>34.053094400000006</v>
      </c>
      <c r="N194" s="39">
        <v>0</v>
      </c>
      <c r="O194" s="39">
        <f t="shared" ref="O194:O199" si="107">M194*104%</f>
        <v>35.41521817600001</v>
      </c>
      <c r="P194" s="39">
        <v>0</v>
      </c>
      <c r="Q194" s="39">
        <f t="shared" ref="Q194:Q197" si="108">O194*104%</f>
        <v>36.83182690304001</v>
      </c>
      <c r="R194" s="39">
        <v>0</v>
      </c>
      <c r="S194" s="39">
        <f t="shared" si="104"/>
        <v>106.30013947904003</v>
      </c>
      <c r="T194" s="39">
        <f t="shared" si="105"/>
        <v>0</v>
      </c>
    </row>
    <row r="195" spans="1:20" s="36" customFormat="1" ht="8.1" customHeight="1">
      <c r="A195" s="84" t="s">
        <v>286</v>
      </c>
      <c r="B195" s="85"/>
      <c r="C195" s="94" t="s">
        <v>287</v>
      </c>
      <c r="D195" s="95"/>
      <c r="E195" s="95"/>
      <c r="F195" s="95"/>
      <c r="G195" s="96"/>
      <c r="H195" s="37" t="s">
        <v>19</v>
      </c>
      <c r="I195" s="38">
        <v>0.999</v>
      </c>
      <c r="J195" s="39">
        <v>2.093</v>
      </c>
      <c r="K195" s="39">
        <v>0.14299999999999999</v>
      </c>
      <c r="L195" s="39">
        <f>K195*104%</f>
        <v>0.14871999999999999</v>
      </c>
      <c r="M195" s="39">
        <f t="shared" si="106"/>
        <v>0.1546688</v>
      </c>
      <c r="N195" s="39">
        <v>0</v>
      </c>
      <c r="O195" s="39">
        <f t="shared" si="107"/>
        <v>0.16085555200000001</v>
      </c>
      <c r="P195" s="39">
        <v>0</v>
      </c>
      <c r="Q195" s="39">
        <f t="shared" si="108"/>
        <v>0.16728977408000001</v>
      </c>
      <c r="R195" s="39">
        <v>0</v>
      </c>
      <c r="S195" s="39">
        <f t="shared" si="104"/>
        <v>0.48281412608000002</v>
      </c>
      <c r="T195" s="39">
        <f t="shared" si="105"/>
        <v>0</v>
      </c>
    </row>
    <row r="196" spans="1:20" s="36" customFormat="1" ht="8.1" customHeight="1">
      <c r="A196" s="84" t="s">
        <v>288</v>
      </c>
      <c r="B196" s="85"/>
      <c r="C196" s="94" t="s">
        <v>289</v>
      </c>
      <c r="D196" s="95"/>
      <c r="E196" s="95"/>
      <c r="F196" s="95"/>
      <c r="G196" s="96"/>
      <c r="H196" s="37" t="s">
        <v>19</v>
      </c>
      <c r="I196" s="38">
        <v>271.35000000000002</v>
      </c>
      <c r="J196" s="39">
        <v>243.6</v>
      </c>
      <c r="K196" s="39">
        <v>213.69499999999999</v>
      </c>
      <c r="L196" s="39">
        <f>K196*104%</f>
        <v>222.24279999999999</v>
      </c>
      <c r="M196" s="39">
        <f t="shared" si="106"/>
        <v>231.13251199999999</v>
      </c>
      <c r="N196" s="39">
        <v>0</v>
      </c>
      <c r="O196" s="39">
        <f t="shared" si="107"/>
        <v>240.37781247999999</v>
      </c>
      <c r="P196" s="39">
        <v>0</v>
      </c>
      <c r="Q196" s="39">
        <f t="shared" si="108"/>
        <v>249.99292497919998</v>
      </c>
      <c r="R196" s="39">
        <v>0</v>
      </c>
      <c r="S196" s="39">
        <f t="shared" si="104"/>
        <v>721.50324945919999</v>
      </c>
      <c r="T196" s="39">
        <f t="shared" si="105"/>
        <v>0</v>
      </c>
    </row>
    <row r="197" spans="1:20" s="36" customFormat="1" ht="8.1" customHeight="1">
      <c r="A197" s="84" t="s">
        <v>290</v>
      </c>
      <c r="B197" s="85"/>
      <c r="C197" s="94" t="s">
        <v>291</v>
      </c>
      <c r="D197" s="95"/>
      <c r="E197" s="95"/>
      <c r="F197" s="95"/>
      <c r="G197" s="96"/>
      <c r="H197" s="37" t="s">
        <v>19</v>
      </c>
      <c r="I197" s="38">
        <f>0.361</f>
        <v>0.36099999999999999</v>
      </c>
      <c r="J197" s="39">
        <v>0.38929999999999998</v>
      </c>
      <c r="K197" s="39">
        <v>0.41299999999999998</v>
      </c>
      <c r="L197" s="39">
        <v>0.7</v>
      </c>
      <c r="M197" s="39">
        <f t="shared" si="106"/>
        <v>0.72799999999999998</v>
      </c>
      <c r="N197" s="39">
        <v>0</v>
      </c>
      <c r="O197" s="39">
        <f t="shared" si="107"/>
        <v>0.75712000000000002</v>
      </c>
      <c r="P197" s="39">
        <v>0</v>
      </c>
      <c r="Q197" s="39">
        <f t="shared" si="108"/>
        <v>0.78740480000000002</v>
      </c>
      <c r="R197" s="39">
        <v>0</v>
      </c>
      <c r="S197" s="39">
        <f t="shared" si="104"/>
        <v>2.2725248000000002</v>
      </c>
      <c r="T197" s="39">
        <f t="shared" si="105"/>
        <v>0</v>
      </c>
    </row>
    <row r="198" spans="1:20" s="36" customFormat="1" ht="16.5" customHeight="1">
      <c r="A198" s="84" t="s">
        <v>292</v>
      </c>
      <c r="B198" s="85"/>
      <c r="C198" s="94" t="s">
        <v>293</v>
      </c>
      <c r="D198" s="95"/>
      <c r="E198" s="95"/>
      <c r="F198" s="95"/>
      <c r="G198" s="96"/>
      <c r="H198" s="37" t="s">
        <v>19</v>
      </c>
      <c r="I198" s="38">
        <v>6.3019999999999996</v>
      </c>
      <c r="J198" s="39">
        <v>4.0359999999999996</v>
      </c>
      <c r="K198" s="39">
        <f>K102</f>
        <v>3.5999999999999997E-2</v>
      </c>
      <c r="L198" s="39">
        <f>L102</f>
        <v>3.7440000000000001E-2</v>
      </c>
      <c r="M198" s="39">
        <f>M102</f>
        <v>3.8937600000000003E-2</v>
      </c>
      <c r="N198" s="39">
        <v>0</v>
      </c>
      <c r="O198" s="39">
        <f>O102</f>
        <v>4.0495104000000004E-2</v>
      </c>
      <c r="P198" s="39">
        <v>0</v>
      </c>
      <c r="Q198" s="39">
        <f>Q102</f>
        <v>4.2114908160000006E-2</v>
      </c>
      <c r="R198" s="39">
        <v>0</v>
      </c>
      <c r="S198" s="39">
        <f t="shared" si="104"/>
        <v>0.12154761216000001</v>
      </c>
      <c r="T198" s="39">
        <f t="shared" si="105"/>
        <v>0</v>
      </c>
    </row>
    <row r="199" spans="1:20" s="36" customFormat="1" ht="8.1" customHeight="1">
      <c r="A199" s="84" t="s">
        <v>294</v>
      </c>
      <c r="B199" s="85"/>
      <c r="C199" s="94" t="s">
        <v>295</v>
      </c>
      <c r="D199" s="95"/>
      <c r="E199" s="95"/>
      <c r="F199" s="95"/>
      <c r="G199" s="96"/>
      <c r="H199" s="37" t="s">
        <v>19</v>
      </c>
      <c r="I199" s="38">
        <v>0</v>
      </c>
      <c r="J199" s="39">
        <v>0</v>
      </c>
      <c r="K199" s="39">
        <f>20-0.765</f>
        <v>19.234999999999999</v>
      </c>
      <c r="L199" s="39">
        <v>0</v>
      </c>
      <c r="M199" s="39">
        <f t="shared" si="106"/>
        <v>0</v>
      </c>
      <c r="N199" s="39">
        <v>0</v>
      </c>
      <c r="O199" s="39">
        <f t="shared" si="107"/>
        <v>0</v>
      </c>
      <c r="P199" s="39">
        <v>0</v>
      </c>
      <c r="Q199" s="39">
        <f t="shared" ref="Q199" si="109">O199*104%</f>
        <v>0</v>
      </c>
      <c r="R199" s="39">
        <v>0</v>
      </c>
      <c r="S199" s="39">
        <f t="shared" si="104"/>
        <v>0</v>
      </c>
      <c r="T199" s="39">
        <f t="shared" si="105"/>
        <v>0</v>
      </c>
    </row>
    <row r="200" spans="1:20" s="36" customFormat="1" ht="9" customHeight="1">
      <c r="A200" s="84" t="s">
        <v>296</v>
      </c>
      <c r="B200" s="85"/>
      <c r="C200" s="108" t="s">
        <v>297</v>
      </c>
      <c r="D200" s="109"/>
      <c r="E200" s="109"/>
      <c r="F200" s="109"/>
      <c r="G200" s="110"/>
      <c r="H200" s="37" t="s">
        <v>19</v>
      </c>
      <c r="I200" s="38">
        <f>I201+I202+I206</f>
        <v>1.2E-2</v>
      </c>
      <c r="J200" s="39">
        <f>J201+J202+J206</f>
        <v>1.2E-2</v>
      </c>
      <c r="K200" s="39">
        <v>0</v>
      </c>
      <c r="L200" s="39">
        <f t="shared" ref="L200:P200" si="110">L201+L202+L206</f>
        <v>0</v>
      </c>
      <c r="M200" s="39">
        <f t="shared" si="110"/>
        <v>0</v>
      </c>
      <c r="N200" s="39">
        <f t="shared" si="110"/>
        <v>0</v>
      </c>
      <c r="O200" s="39">
        <f t="shared" si="110"/>
        <v>0</v>
      </c>
      <c r="P200" s="39">
        <f t="shared" si="110"/>
        <v>0</v>
      </c>
      <c r="Q200" s="39">
        <f t="shared" ref="Q200:R200" si="111">Q201+Q202+Q206</f>
        <v>0</v>
      </c>
      <c r="R200" s="39">
        <f t="shared" si="111"/>
        <v>0</v>
      </c>
      <c r="S200" s="39">
        <f t="shared" si="104"/>
        <v>0</v>
      </c>
      <c r="T200" s="39">
        <f t="shared" si="105"/>
        <v>0</v>
      </c>
    </row>
    <row r="201" spans="1:20" s="36" customFormat="1" ht="8.1" customHeight="1">
      <c r="A201" s="84" t="s">
        <v>298</v>
      </c>
      <c r="B201" s="85"/>
      <c r="C201" s="94" t="s">
        <v>299</v>
      </c>
      <c r="D201" s="95"/>
      <c r="E201" s="95"/>
      <c r="F201" s="95"/>
      <c r="G201" s="96"/>
      <c r="H201" s="37" t="s">
        <v>19</v>
      </c>
      <c r="I201" s="38">
        <v>1.2E-2</v>
      </c>
      <c r="J201" s="39">
        <v>1.2E-2</v>
      </c>
      <c r="K201" s="39">
        <v>0</v>
      </c>
      <c r="L201" s="39">
        <v>0</v>
      </c>
      <c r="M201" s="39">
        <v>0</v>
      </c>
      <c r="N201" s="39">
        <v>0</v>
      </c>
      <c r="O201" s="39">
        <v>0</v>
      </c>
      <c r="P201" s="39">
        <v>0</v>
      </c>
      <c r="Q201" s="39">
        <v>0</v>
      </c>
      <c r="R201" s="39">
        <v>0</v>
      </c>
      <c r="S201" s="39">
        <f t="shared" si="104"/>
        <v>0</v>
      </c>
      <c r="T201" s="39">
        <f t="shared" si="105"/>
        <v>0</v>
      </c>
    </row>
    <row r="202" spans="1:20" s="36" customFormat="1" ht="8.1" customHeight="1">
      <c r="A202" s="84" t="s">
        <v>300</v>
      </c>
      <c r="B202" s="85"/>
      <c r="C202" s="94" t="s">
        <v>301</v>
      </c>
      <c r="D202" s="95"/>
      <c r="E202" s="95"/>
      <c r="F202" s="95"/>
      <c r="G202" s="96"/>
      <c r="H202" s="37" t="s">
        <v>19</v>
      </c>
      <c r="I202" s="38">
        <f>I203</f>
        <v>0</v>
      </c>
      <c r="J202" s="39">
        <f>J203</f>
        <v>0</v>
      </c>
      <c r="K202" s="39">
        <f t="shared" ref="K202:R202" si="112">K203</f>
        <v>0</v>
      </c>
      <c r="L202" s="39">
        <f t="shared" si="112"/>
        <v>0</v>
      </c>
      <c r="M202" s="39">
        <f t="shared" si="112"/>
        <v>0</v>
      </c>
      <c r="N202" s="39">
        <f t="shared" si="112"/>
        <v>0</v>
      </c>
      <c r="O202" s="39">
        <f t="shared" si="112"/>
        <v>0</v>
      </c>
      <c r="P202" s="39">
        <f t="shared" si="112"/>
        <v>0</v>
      </c>
      <c r="Q202" s="39">
        <f t="shared" si="112"/>
        <v>0</v>
      </c>
      <c r="R202" s="39">
        <f t="shared" si="112"/>
        <v>0</v>
      </c>
      <c r="S202" s="39">
        <f t="shared" si="104"/>
        <v>0</v>
      </c>
      <c r="T202" s="39">
        <f t="shared" si="105"/>
        <v>0</v>
      </c>
    </row>
    <row r="203" spans="1:20" s="36" customFormat="1" ht="16.5" customHeight="1">
      <c r="A203" s="84" t="s">
        <v>302</v>
      </c>
      <c r="B203" s="85"/>
      <c r="C203" s="86" t="s">
        <v>303</v>
      </c>
      <c r="D203" s="87"/>
      <c r="E203" s="87"/>
      <c r="F203" s="87"/>
      <c r="G203" s="88"/>
      <c r="H203" s="37" t="s">
        <v>19</v>
      </c>
      <c r="I203" s="38">
        <f>I204+I205</f>
        <v>0</v>
      </c>
      <c r="J203" s="39">
        <f>J204+J205</f>
        <v>0</v>
      </c>
      <c r="K203" s="39">
        <f t="shared" ref="K203:P203" si="113">K204+K205</f>
        <v>0</v>
      </c>
      <c r="L203" s="39">
        <f t="shared" si="113"/>
        <v>0</v>
      </c>
      <c r="M203" s="39">
        <f t="shared" si="113"/>
        <v>0</v>
      </c>
      <c r="N203" s="39">
        <f t="shared" si="113"/>
        <v>0</v>
      </c>
      <c r="O203" s="39">
        <f t="shared" si="113"/>
        <v>0</v>
      </c>
      <c r="P203" s="39">
        <f t="shared" si="113"/>
        <v>0</v>
      </c>
      <c r="Q203" s="39">
        <f t="shared" ref="Q203:R203" si="114">Q204+Q205</f>
        <v>0</v>
      </c>
      <c r="R203" s="39">
        <f t="shared" si="114"/>
        <v>0</v>
      </c>
      <c r="S203" s="39">
        <f t="shared" si="104"/>
        <v>0</v>
      </c>
      <c r="T203" s="39">
        <f t="shared" si="105"/>
        <v>0</v>
      </c>
    </row>
    <row r="204" spans="1:20" s="36" customFormat="1" ht="8.1" customHeight="1">
      <c r="A204" s="84" t="s">
        <v>304</v>
      </c>
      <c r="B204" s="85"/>
      <c r="C204" s="105" t="s">
        <v>305</v>
      </c>
      <c r="D204" s="106"/>
      <c r="E204" s="106"/>
      <c r="F204" s="106"/>
      <c r="G204" s="107"/>
      <c r="H204" s="37" t="s">
        <v>19</v>
      </c>
      <c r="I204" s="38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>
        <v>0</v>
      </c>
      <c r="Q204" s="39">
        <v>0</v>
      </c>
      <c r="R204" s="39">
        <v>0</v>
      </c>
      <c r="S204" s="39">
        <f t="shared" si="104"/>
        <v>0</v>
      </c>
      <c r="T204" s="39">
        <f t="shared" si="105"/>
        <v>0</v>
      </c>
    </row>
    <row r="205" spans="1:20" s="36" customFormat="1" ht="8.1" customHeight="1">
      <c r="A205" s="84" t="s">
        <v>306</v>
      </c>
      <c r="B205" s="85"/>
      <c r="C205" s="105" t="s">
        <v>307</v>
      </c>
      <c r="D205" s="106"/>
      <c r="E205" s="106"/>
      <c r="F205" s="106"/>
      <c r="G205" s="107"/>
      <c r="H205" s="37" t="s">
        <v>19</v>
      </c>
      <c r="I205" s="38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>
        <v>0</v>
      </c>
      <c r="Q205" s="39">
        <v>0</v>
      </c>
      <c r="R205" s="39">
        <v>0</v>
      </c>
      <c r="S205" s="39">
        <f t="shared" ref="S205:S226" si="115">M205+O205+Q205</f>
        <v>0</v>
      </c>
      <c r="T205" s="39">
        <f t="shared" ref="T205:T226" si="116">N205+P205+R205</f>
        <v>0</v>
      </c>
    </row>
    <row r="206" spans="1:20" s="36" customFormat="1" ht="8.1" customHeight="1">
      <c r="A206" s="84" t="s">
        <v>308</v>
      </c>
      <c r="B206" s="85"/>
      <c r="C206" s="94" t="s">
        <v>309</v>
      </c>
      <c r="D206" s="95"/>
      <c r="E206" s="95"/>
      <c r="F206" s="95"/>
      <c r="G206" s="96"/>
      <c r="H206" s="37" t="s">
        <v>19</v>
      </c>
      <c r="I206" s="38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>
        <v>0</v>
      </c>
      <c r="Q206" s="39">
        <v>0</v>
      </c>
      <c r="R206" s="39">
        <v>0</v>
      </c>
      <c r="S206" s="39">
        <f t="shared" si="115"/>
        <v>0</v>
      </c>
      <c r="T206" s="39">
        <f t="shared" si="116"/>
        <v>0</v>
      </c>
    </row>
    <row r="207" spans="1:20" s="36" customFormat="1">
      <c r="A207" s="84" t="s">
        <v>310</v>
      </c>
      <c r="B207" s="85"/>
      <c r="C207" s="108" t="s">
        <v>311</v>
      </c>
      <c r="D207" s="109"/>
      <c r="E207" s="109"/>
      <c r="F207" s="109"/>
      <c r="G207" s="110"/>
      <c r="H207" s="37" t="s">
        <v>19</v>
      </c>
      <c r="I207" s="38">
        <f>I208+I215+I216+I217</f>
        <v>0</v>
      </c>
      <c r="J207" s="39">
        <f>J208+J215+J216+J217</f>
        <v>0</v>
      </c>
      <c r="K207" s="39">
        <f>K208+K215+K216+K217</f>
        <v>0</v>
      </c>
      <c r="L207" s="39">
        <f t="shared" ref="L207:P207" si="117">L208+L215+L216+L217</f>
        <v>0</v>
      </c>
      <c r="M207" s="39">
        <f t="shared" si="117"/>
        <v>17.891999999999999</v>
      </c>
      <c r="N207" s="39">
        <f t="shared" si="117"/>
        <v>0</v>
      </c>
      <c r="O207" s="39">
        <f t="shared" si="117"/>
        <v>14.123999999999999</v>
      </c>
      <c r="P207" s="39">
        <f t="shared" si="117"/>
        <v>0</v>
      </c>
      <c r="Q207" s="39">
        <f t="shared" ref="Q207:R207" si="118">Q208+Q215+Q216+Q217</f>
        <v>22.571999999999999</v>
      </c>
      <c r="R207" s="39">
        <f t="shared" si="118"/>
        <v>0</v>
      </c>
      <c r="S207" s="39">
        <f t="shared" si="115"/>
        <v>54.587999999999994</v>
      </c>
      <c r="T207" s="39">
        <f t="shared" si="116"/>
        <v>0</v>
      </c>
    </row>
    <row r="208" spans="1:20" s="36" customFormat="1" ht="8.1" customHeight="1">
      <c r="A208" s="84" t="s">
        <v>312</v>
      </c>
      <c r="B208" s="85"/>
      <c r="C208" s="94" t="s">
        <v>313</v>
      </c>
      <c r="D208" s="95"/>
      <c r="E208" s="95"/>
      <c r="F208" s="95"/>
      <c r="G208" s="96"/>
      <c r="H208" s="37" t="s">
        <v>19</v>
      </c>
      <c r="I208" s="38">
        <f>SUM(I209:I214)</f>
        <v>0</v>
      </c>
      <c r="J208" s="39">
        <f>SUM(J209:J214)</f>
        <v>0</v>
      </c>
      <c r="K208" s="39">
        <v>0</v>
      </c>
      <c r="L208" s="39">
        <f t="shared" ref="L208:P208" si="119">SUM(L209:L214)</f>
        <v>0</v>
      </c>
      <c r="M208" s="39">
        <f t="shared" si="119"/>
        <v>17.891999999999999</v>
      </c>
      <c r="N208" s="39">
        <f t="shared" si="119"/>
        <v>0</v>
      </c>
      <c r="O208" s="39">
        <f t="shared" si="119"/>
        <v>14.123999999999999</v>
      </c>
      <c r="P208" s="39">
        <f t="shared" si="119"/>
        <v>0</v>
      </c>
      <c r="Q208" s="39">
        <f t="shared" ref="Q208:R208" si="120">SUM(Q209:Q214)</f>
        <v>22.571999999999999</v>
      </c>
      <c r="R208" s="39">
        <f t="shared" si="120"/>
        <v>0</v>
      </c>
      <c r="S208" s="39">
        <f t="shared" si="115"/>
        <v>54.587999999999994</v>
      </c>
      <c r="T208" s="39">
        <f t="shared" si="116"/>
        <v>0</v>
      </c>
    </row>
    <row r="209" spans="1:20" s="36" customFormat="1" ht="8.1" customHeight="1">
      <c r="A209" s="84" t="s">
        <v>314</v>
      </c>
      <c r="B209" s="85"/>
      <c r="C209" s="86" t="s">
        <v>315</v>
      </c>
      <c r="D209" s="87"/>
      <c r="E209" s="87"/>
      <c r="F209" s="87"/>
      <c r="G209" s="88"/>
      <c r="H209" s="37" t="s">
        <v>19</v>
      </c>
      <c r="I209" s="38">
        <v>0</v>
      </c>
      <c r="J209" s="39">
        <v>0</v>
      </c>
      <c r="K209" s="39">
        <v>0</v>
      </c>
      <c r="L209" s="39">
        <v>0</v>
      </c>
      <c r="M209" s="39">
        <v>0</v>
      </c>
      <c r="N209" s="39">
        <v>0</v>
      </c>
      <c r="O209" s="39">
        <v>0</v>
      </c>
      <c r="P209" s="39">
        <v>0</v>
      </c>
      <c r="Q209" s="39">
        <v>0</v>
      </c>
      <c r="R209" s="39">
        <v>0</v>
      </c>
      <c r="S209" s="39">
        <f t="shared" si="115"/>
        <v>0</v>
      </c>
      <c r="T209" s="39">
        <f t="shared" si="116"/>
        <v>0</v>
      </c>
    </row>
    <row r="210" spans="1:20" s="36" customFormat="1" ht="8.1" customHeight="1">
      <c r="A210" s="84" t="s">
        <v>316</v>
      </c>
      <c r="B210" s="85"/>
      <c r="C210" s="86" t="s">
        <v>317</v>
      </c>
      <c r="D210" s="87"/>
      <c r="E210" s="87"/>
      <c r="F210" s="87"/>
      <c r="G210" s="88"/>
      <c r="H210" s="37" t="s">
        <v>19</v>
      </c>
      <c r="I210" s="38">
        <v>0</v>
      </c>
      <c r="J210" s="39">
        <v>0</v>
      </c>
      <c r="K210" s="39">
        <f t="shared" ref="K210:O212" si="121">K370*1.2</f>
        <v>0</v>
      </c>
      <c r="L210" s="39">
        <v>0</v>
      </c>
      <c r="M210" s="39">
        <v>0</v>
      </c>
      <c r="N210" s="39">
        <f t="shared" si="121"/>
        <v>0</v>
      </c>
      <c r="O210" s="39">
        <v>0</v>
      </c>
      <c r="P210" s="39">
        <v>0</v>
      </c>
      <c r="Q210" s="39">
        <v>0</v>
      </c>
      <c r="R210" s="39">
        <v>0</v>
      </c>
      <c r="S210" s="39">
        <f t="shared" si="115"/>
        <v>0</v>
      </c>
      <c r="T210" s="39">
        <f t="shared" si="116"/>
        <v>0</v>
      </c>
    </row>
    <row r="211" spans="1:20" s="36" customFormat="1" ht="8.1" customHeight="1">
      <c r="A211" s="84" t="s">
        <v>318</v>
      </c>
      <c r="B211" s="85"/>
      <c r="C211" s="86" t="s">
        <v>319</v>
      </c>
      <c r="D211" s="87"/>
      <c r="E211" s="87"/>
      <c r="F211" s="87"/>
      <c r="G211" s="88"/>
      <c r="H211" s="37" t="s">
        <v>19</v>
      </c>
      <c r="I211" s="38">
        <v>0</v>
      </c>
      <c r="J211" s="39">
        <v>0</v>
      </c>
      <c r="K211" s="39">
        <v>0</v>
      </c>
      <c r="L211" s="39">
        <v>0</v>
      </c>
      <c r="M211" s="39">
        <v>0</v>
      </c>
      <c r="N211" s="39">
        <v>0</v>
      </c>
      <c r="O211" s="39">
        <v>0</v>
      </c>
      <c r="P211" s="39">
        <v>0</v>
      </c>
      <c r="Q211" s="39">
        <v>0</v>
      </c>
      <c r="R211" s="39">
        <v>0</v>
      </c>
      <c r="S211" s="39">
        <f t="shared" si="115"/>
        <v>0</v>
      </c>
      <c r="T211" s="39">
        <f t="shared" si="116"/>
        <v>0</v>
      </c>
    </row>
    <row r="212" spans="1:20" s="36" customFormat="1" ht="8.1" customHeight="1">
      <c r="A212" s="84" t="s">
        <v>320</v>
      </c>
      <c r="B212" s="85"/>
      <c r="C212" s="86" t="s">
        <v>321</v>
      </c>
      <c r="D212" s="87"/>
      <c r="E212" s="87"/>
      <c r="F212" s="87"/>
      <c r="G212" s="88"/>
      <c r="H212" s="37" t="s">
        <v>19</v>
      </c>
      <c r="I212" s="38">
        <v>0</v>
      </c>
      <c r="J212" s="39">
        <v>0</v>
      </c>
      <c r="K212" s="39">
        <v>0</v>
      </c>
      <c r="L212" s="39">
        <f t="shared" si="121"/>
        <v>0</v>
      </c>
      <c r="M212" s="39">
        <f t="shared" si="121"/>
        <v>17.891999999999999</v>
      </c>
      <c r="N212" s="39">
        <f t="shared" si="121"/>
        <v>0</v>
      </c>
      <c r="O212" s="39">
        <f t="shared" si="121"/>
        <v>14.123999999999999</v>
      </c>
      <c r="P212" s="39">
        <v>0</v>
      </c>
      <c r="Q212" s="39">
        <f t="shared" ref="Q212" si="122">Q372*1.2</f>
        <v>22.571999999999999</v>
      </c>
      <c r="R212" s="39">
        <v>0</v>
      </c>
      <c r="S212" s="39">
        <f t="shared" si="115"/>
        <v>54.587999999999994</v>
      </c>
      <c r="T212" s="39">
        <f t="shared" si="116"/>
        <v>0</v>
      </c>
    </row>
    <row r="213" spans="1:20" s="36" customFormat="1" ht="8.1" customHeight="1">
      <c r="A213" s="84" t="s">
        <v>322</v>
      </c>
      <c r="B213" s="85"/>
      <c r="C213" s="86" t="s">
        <v>323</v>
      </c>
      <c r="D213" s="87"/>
      <c r="E213" s="87"/>
      <c r="F213" s="87"/>
      <c r="G213" s="88"/>
      <c r="H213" s="37" t="s">
        <v>19</v>
      </c>
      <c r="I213" s="38">
        <v>0</v>
      </c>
      <c r="J213" s="39">
        <v>0</v>
      </c>
      <c r="K213" s="39">
        <v>0</v>
      </c>
      <c r="L213" s="39">
        <v>0</v>
      </c>
      <c r="M213" s="39">
        <v>0</v>
      </c>
      <c r="N213" s="39">
        <v>0</v>
      </c>
      <c r="O213" s="39">
        <v>0</v>
      </c>
      <c r="P213" s="39">
        <v>0</v>
      </c>
      <c r="Q213" s="39">
        <v>0</v>
      </c>
      <c r="R213" s="39">
        <v>0</v>
      </c>
      <c r="S213" s="39">
        <f t="shared" si="115"/>
        <v>0</v>
      </c>
      <c r="T213" s="39">
        <f t="shared" si="116"/>
        <v>0</v>
      </c>
    </row>
    <row r="214" spans="1:20" s="36" customFormat="1" ht="8.1" customHeight="1">
      <c r="A214" s="84" t="s">
        <v>324</v>
      </c>
      <c r="B214" s="85"/>
      <c r="C214" s="86" t="s">
        <v>325</v>
      </c>
      <c r="D214" s="87"/>
      <c r="E214" s="87"/>
      <c r="F214" s="87"/>
      <c r="G214" s="88"/>
      <c r="H214" s="37" t="s">
        <v>19</v>
      </c>
      <c r="I214" s="38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>
        <v>0</v>
      </c>
      <c r="Q214" s="39">
        <v>0</v>
      </c>
      <c r="R214" s="39">
        <v>0</v>
      </c>
      <c r="S214" s="39">
        <f t="shared" si="115"/>
        <v>0</v>
      </c>
      <c r="T214" s="39">
        <f t="shared" si="116"/>
        <v>0</v>
      </c>
    </row>
    <row r="215" spans="1:20" s="36" customFormat="1" ht="8.1" customHeight="1">
      <c r="A215" s="84" t="s">
        <v>326</v>
      </c>
      <c r="B215" s="85"/>
      <c r="C215" s="94" t="s">
        <v>327</v>
      </c>
      <c r="D215" s="95"/>
      <c r="E215" s="95"/>
      <c r="F215" s="95"/>
      <c r="G215" s="96"/>
      <c r="H215" s="37" t="s">
        <v>19</v>
      </c>
      <c r="I215" s="38">
        <v>0</v>
      </c>
      <c r="J215" s="39">
        <v>0</v>
      </c>
      <c r="K215" s="39">
        <v>0</v>
      </c>
      <c r="L215" s="39">
        <v>0</v>
      </c>
      <c r="M215" s="39">
        <v>0</v>
      </c>
      <c r="N215" s="39">
        <v>0</v>
      </c>
      <c r="O215" s="39">
        <v>0</v>
      </c>
      <c r="P215" s="39">
        <v>0</v>
      </c>
      <c r="Q215" s="39">
        <v>0</v>
      </c>
      <c r="R215" s="39">
        <v>0</v>
      </c>
      <c r="S215" s="39">
        <f t="shared" si="115"/>
        <v>0</v>
      </c>
      <c r="T215" s="39">
        <f t="shared" si="116"/>
        <v>0</v>
      </c>
    </row>
    <row r="216" spans="1:20" s="36" customFormat="1" ht="8.1" customHeight="1">
      <c r="A216" s="84" t="s">
        <v>328</v>
      </c>
      <c r="B216" s="85"/>
      <c r="C216" s="94" t="s">
        <v>329</v>
      </c>
      <c r="D216" s="95"/>
      <c r="E216" s="95"/>
      <c r="F216" s="95"/>
      <c r="G216" s="96"/>
      <c r="H216" s="37" t="s">
        <v>19</v>
      </c>
      <c r="I216" s="38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>
        <v>0</v>
      </c>
      <c r="Q216" s="39">
        <v>0</v>
      </c>
      <c r="R216" s="39">
        <v>0</v>
      </c>
      <c r="S216" s="39">
        <f t="shared" si="115"/>
        <v>0</v>
      </c>
      <c r="T216" s="39">
        <f t="shared" si="116"/>
        <v>0</v>
      </c>
    </row>
    <row r="217" spans="1:20" s="36" customFormat="1" ht="8.1" customHeight="1">
      <c r="A217" s="84" t="s">
        <v>330</v>
      </c>
      <c r="B217" s="85"/>
      <c r="C217" s="94" t="s">
        <v>110</v>
      </c>
      <c r="D217" s="95"/>
      <c r="E217" s="95"/>
      <c r="F217" s="95"/>
      <c r="G217" s="96"/>
      <c r="H217" s="37" t="s">
        <v>224</v>
      </c>
      <c r="I217" s="38">
        <v>0</v>
      </c>
      <c r="J217" s="39">
        <v>0</v>
      </c>
      <c r="K217" s="39">
        <f>K218</f>
        <v>0</v>
      </c>
      <c r="L217" s="39">
        <v>0</v>
      </c>
      <c r="M217" s="39">
        <v>0</v>
      </c>
      <c r="N217" s="39">
        <v>0</v>
      </c>
      <c r="O217" s="39">
        <v>0</v>
      </c>
      <c r="P217" s="39">
        <v>0</v>
      </c>
      <c r="Q217" s="39">
        <v>0</v>
      </c>
      <c r="R217" s="39">
        <v>0</v>
      </c>
      <c r="S217" s="39">
        <f t="shared" si="115"/>
        <v>0</v>
      </c>
      <c r="T217" s="39">
        <f t="shared" si="116"/>
        <v>0</v>
      </c>
    </row>
    <row r="218" spans="1:20" s="36" customFormat="1" ht="16.5" customHeight="1">
      <c r="A218" s="84" t="s">
        <v>331</v>
      </c>
      <c r="B218" s="85"/>
      <c r="C218" s="86" t="s">
        <v>332</v>
      </c>
      <c r="D218" s="87"/>
      <c r="E218" s="87"/>
      <c r="F218" s="87"/>
      <c r="G218" s="88"/>
      <c r="H218" s="37" t="s">
        <v>19</v>
      </c>
      <c r="I218" s="38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>
        <v>0</v>
      </c>
      <c r="Q218" s="39">
        <v>0</v>
      </c>
      <c r="R218" s="39">
        <v>0</v>
      </c>
      <c r="S218" s="39">
        <f t="shared" si="115"/>
        <v>0</v>
      </c>
      <c r="T218" s="39">
        <f t="shared" si="116"/>
        <v>0</v>
      </c>
    </row>
    <row r="219" spans="1:20" s="36" customFormat="1">
      <c r="A219" s="84" t="s">
        <v>333</v>
      </c>
      <c r="B219" s="85"/>
      <c r="C219" s="108" t="s">
        <v>334</v>
      </c>
      <c r="D219" s="109"/>
      <c r="E219" s="109"/>
      <c r="F219" s="109"/>
      <c r="G219" s="110"/>
      <c r="H219" s="37" t="s">
        <v>19</v>
      </c>
      <c r="I219" s="38">
        <f>I221+I225+I226+I229+I230+I231</f>
        <v>0</v>
      </c>
      <c r="J219" s="39">
        <f>J221+J225+J226+J229+J230+J231</f>
        <v>186.5</v>
      </c>
      <c r="K219" s="39">
        <f t="shared" ref="K219:P219" si="123">K221+K225+K226+K229+K230+K231</f>
        <v>30.236999999999998</v>
      </c>
      <c r="L219" s="39">
        <f>L221+L225+L226+L229+L230+L231</f>
        <v>0</v>
      </c>
      <c r="M219" s="39">
        <f t="shared" si="123"/>
        <v>0</v>
      </c>
      <c r="N219" s="39">
        <f t="shared" si="123"/>
        <v>0</v>
      </c>
      <c r="O219" s="39">
        <f t="shared" si="123"/>
        <v>0</v>
      </c>
      <c r="P219" s="39">
        <f t="shared" si="123"/>
        <v>0</v>
      </c>
      <c r="Q219" s="39">
        <f t="shared" ref="Q219:R219" si="124">Q221+Q225+Q226+Q229+Q230+Q231</f>
        <v>0</v>
      </c>
      <c r="R219" s="39">
        <f t="shared" si="124"/>
        <v>0</v>
      </c>
      <c r="S219" s="39">
        <f t="shared" si="115"/>
        <v>0</v>
      </c>
      <c r="T219" s="39">
        <f t="shared" si="116"/>
        <v>0</v>
      </c>
    </row>
    <row r="220" spans="1:20" s="36" customFormat="1" ht="8.1" customHeight="1">
      <c r="A220" s="84" t="s">
        <v>335</v>
      </c>
      <c r="B220" s="85"/>
      <c r="C220" s="94" t="s">
        <v>336</v>
      </c>
      <c r="D220" s="95"/>
      <c r="E220" s="95"/>
      <c r="F220" s="95"/>
      <c r="G220" s="96"/>
      <c r="H220" s="37" t="s">
        <v>19</v>
      </c>
      <c r="I220" s="38">
        <v>0</v>
      </c>
      <c r="J220" s="39">
        <v>0</v>
      </c>
      <c r="K220" s="39">
        <v>0</v>
      </c>
      <c r="L220" s="39">
        <v>0</v>
      </c>
      <c r="M220" s="39">
        <v>0</v>
      </c>
      <c r="N220" s="39">
        <v>0</v>
      </c>
      <c r="O220" s="39">
        <v>0</v>
      </c>
      <c r="P220" s="39">
        <v>0</v>
      </c>
      <c r="Q220" s="39">
        <v>0</v>
      </c>
      <c r="R220" s="39">
        <v>0</v>
      </c>
      <c r="S220" s="39">
        <f t="shared" si="115"/>
        <v>0</v>
      </c>
      <c r="T220" s="39">
        <f t="shared" si="116"/>
        <v>0</v>
      </c>
    </row>
    <row r="221" spans="1:20" s="36" customFormat="1" ht="8.1" customHeight="1">
      <c r="A221" s="84" t="s">
        <v>337</v>
      </c>
      <c r="B221" s="85"/>
      <c r="C221" s="94" t="s">
        <v>338</v>
      </c>
      <c r="D221" s="95"/>
      <c r="E221" s="95"/>
      <c r="F221" s="95"/>
      <c r="G221" s="96"/>
      <c r="H221" s="37" t="s">
        <v>19</v>
      </c>
      <c r="I221" s="38">
        <f>SUM(I222:I224)</f>
        <v>0</v>
      </c>
      <c r="J221" s="39">
        <f>SUM(J222:J224)</f>
        <v>186.5</v>
      </c>
      <c r="K221" s="39">
        <f>SUM(K222:K224)</f>
        <v>30.236999999999998</v>
      </c>
      <c r="L221" s="39">
        <f>SUM(L222:L224)</f>
        <v>0</v>
      </c>
      <c r="M221" s="39">
        <f>SUM(M222:M224)</f>
        <v>0</v>
      </c>
      <c r="N221" s="39">
        <v>0</v>
      </c>
      <c r="O221" s="39">
        <f>SUM(O222:O224)</f>
        <v>0</v>
      </c>
      <c r="P221" s="39">
        <v>0</v>
      </c>
      <c r="Q221" s="39">
        <f>SUM(Q222:Q224)</f>
        <v>0</v>
      </c>
      <c r="R221" s="39">
        <v>0</v>
      </c>
      <c r="S221" s="39">
        <f t="shared" si="115"/>
        <v>0</v>
      </c>
      <c r="T221" s="39">
        <f t="shared" si="116"/>
        <v>0</v>
      </c>
    </row>
    <row r="222" spans="1:20" s="36" customFormat="1" ht="8.1" customHeight="1">
      <c r="A222" s="84" t="s">
        <v>339</v>
      </c>
      <c r="B222" s="85"/>
      <c r="C222" s="86" t="s">
        <v>340</v>
      </c>
      <c r="D222" s="87"/>
      <c r="E222" s="87"/>
      <c r="F222" s="87"/>
      <c r="G222" s="88"/>
      <c r="H222" s="37" t="s">
        <v>19</v>
      </c>
      <c r="I222" s="38">
        <v>0</v>
      </c>
      <c r="J222" s="39">
        <v>186.5</v>
      </c>
      <c r="K222" s="39">
        <v>30.236999999999998</v>
      </c>
      <c r="L222" s="39">
        <v>0</v>
      </c>
      <c r="M222" s="39">
        <f>L222*104%</f>
        <v>0</v>
      </c>
      <c r="N222" s="39">
        <v>0</v>
      </c>
      <c r="O222" s="39">
        <f>M222*104%</f>
        <v>0</v>
      </c>
      <c r="P222" s="39">
        <v>0</v>
      </c>
      <c r="Q222" s="39">
        <f>O222*104%</f>
        <v>0</v>
      </c>
      <c r="R222" s="39">
        <v>0</v>
      </c>
      <c r="S222" s="39">
        <f t="shared" si="115"/>
        <v>0</v>
      </c>
      <c r="T222" s="39">
        <f t="shared" si="116"/>
        <v>0</v>
      </c>
    </row>
    <row r="223" spans="1:20" s="36" customFormat="1" ht="8.1" customHeight="1">
      <c r="A223" s="84" t="s">
        <v>341</v>
      </c>
      <c r="B223" s="85"/>
      <c r="C223" s="86" t="s">
        <v>342</v>
      </c>
      <c r="D223" s="87"/>
      <c r="E223" s="87"/>
      <c r="F223" s="87"/>
      <c r="G223" s="88"/>
      <c r="H223" s="37" t="s">
        <v>19</v>
      </c>
      <c r="I223" s="38">
        <v>0</v>
      </c>
      <c r="J223" s="39">
        <v>0</v>
      </c>
      <c r="K223" s="39">
        <v>0</v>
      </c>
      <c r="L223" s="39">
        <v>0</v>
      </c>
      <c r="M223" s="39">
        <v>0</v>
      </c>
      <c r="N223" s="39">
        <v>0</v>
      </c>
      <c r="O223" s="39">
        <v>0</v>
      </c>
      <c r="P223" s="39">
        <v>0</v>
      </c>
      <c r="Q223" s="39">
        <v>0</v>
      </c>
      <c r="R223" s="39">
        <v>0</v>
      </c>
      <c r="S223" s="39">
        <f t="shared" si="115"/>
        <v>0</v>
      </c>
      <c r="T223" s="39">
        <f t="shared" si="116"/>
        <v>0</v>
      </c>
    </row>
    <row r="224" spans="1:20" s="36" customFormat="1" ht="8.1" customHeight="1">
      <c r="A224" s="84" t="s">
        <v>343</v>
      </c>
      <c r="B224" s="85"/>
      <c r="C224" s="86" t="s">
        <v>344</v>
      </c>
      <c r="D224" s="87"/>
      <c r="E224" s="87"/>
      <c r="F224" s="87"/>
      <c r="G224" s="88"/>
      <c r="H224" s="37" t="s">
        <v>19</v>
      </c>
      <c r="I224" s="38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39">
        <v>0</v>
      </c>
      <c r="Q224" s="39">
        <v>0</v>
      </c>
      <c r="R224" s="39">
        <v>0</v>
      </c>
      <c r="S224" s="39">
        <f t="shared" si="115"/>
        <v>0</v>
      </c>
      <c r="T224" s="39">
        <f t="shared" si="116"/>
        <v>0</v>
      </c>
    </row>
    <row r="225" spans="1:20" s="36" customFormat="1" ht="8.1" customHeight="1">
      <c r="A225" s="84" t="s">
        <v>345</v>
      </c>
      <c r="B225" s="85"/>
      <c r="C225" s="94" t="s">
        <v>346</v>
      </c>
      <c r="D225" s="95"/>
      <c r="E225" s="95"/>
      <c r="F225" s="95"/>
      <c r="G225" s="96"/>
      <c r="H225" s="37" t="s">
        <v>19</v>
      </c>
      <c r="I225" s="38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39">
        <f t="shared" si="115"/>
        <v>0</v>
      </c>
      <c r="T225" s="39">
        <f t="shared" si="116"/>
        <v>0</v>
      </c>
    </row>
    <row r="226" spans="1:20" s="36" customFormat="1" ht="8.1" customHeight="1">
      <c r="A226" s="84" t="s">
        <v>347</v>
      </c>
      <c r="B226" s="85"/>
      <c r="C226" s="94" t="s">
        <v>348</v>
      </c>
      <c r="D226" s="95"/>
      <c r="E226" s="95"/>
      <c r="F226" s="95"/>
      <c r="G226" s="96"/>
      <c r="H226" s="37" t="s">
        <v>19</v>
      </c>
      <c r="I226" s="38">
        <f>I227+I228</f>
        <v>0</v>
      </c>
      <c r="J226" s="39">
        <f>J227+J228</f>
        <v>0</v>
      </c>
      <c r="K226" s="39">
        <f>K227+K228</f>
        <v>0</v>
      </c>
      <c r="L226" s="39">
        <f>L227+L228</f>
        <v>0</v>
      </c>
      <c r="M226" s="39">
        <v>0</v>
      </c>
      <c r="N226" s="39">
        <v>0</v>
      </c>
      <c r="O226" s="39">
        <v>0</v>
      </c>
      <c r="P226" s="39">
        <v>0</v>
      </c>
      <c r="Q226" s="39">
        <v>0</v>
      </c>
      <c r="R226" s="39">
        <v>0</v>
      </c>
      <c r="S226" s="39">
        <f t="shared" si="115"/>
        <v>0</v>
      </c>
      <c r="T226" s="39">
        <f t="shared" si="116"/>
        <v>0</v>
      </c>
    </row>
    <row r="227" spans="1:20" s="36" customFormat="1" ht="8.1" customHeight="1">
      <c r="A227" s="84" t="s">
        <v>349</v>
      </c>
      <c r="B227" s="85"/>
      <c r="C227" s="86" t="s">
        <v>350</v>
      </c>
      <c r="D227" s="87"/>
      <c r="E227" s="87"/>
      <c r="F227" s="87"/>
      <c r="G227" s="88"/>
      <c r="H227" s="37" t="s">
        <v>19</v>
      </c>
      <c r="I227" s="38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39">
        <v>0</v>
      </c>
      <c r="Q227" s="39">
        <v>0</v>
      </c>
      <c r="R227" s="39">
        <v>0</v>
      </c>
      <c r="S227" s="39">
        <f t="shared" ref="S227:S247" si="125">M227+O227+Q227</f>
        <v>0</v>
      </c>
      <c r="T227" s="39">
        <f t="shared" ref="T227:T247" si="126">N227+P227+R227</f>
        <v>0</v>
      </c>
    </row>
    <row r="228" spans="1:20" s="36" customFormat="1" ht="8.1" customHeight="1">
      <c r="A228" s="84" t="s">
        <v>351</v>
      </c>
      <c r="B228" s="85"/>
      <c r="C228" s="86" t="s">
        <v>352</v>
      </c>
      <c r="D228" s="87"/>
      <c r="E228" s="87"/>
      <c r="F228" s="87"/>
      <c r="G228" s="88"/>
      <c r="H228" s="37" t="s">
        <v>19</v>
      </c>
      <c r="I228" s="38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  <c r="Q228" s="39">
        <v>0</v>
      </c>
      <c r="R228" s="39">
        <v>0</v>
      </c>
      <c r="S228" s="39">
        <f t="shared" si="125"/>
        <v>0</v>
      </c>
      <c r="T228" s="39">
        <f t="shared" si="126"/>
        <v>0</v>
      </c>
    </row>
    <row r="229" spans="1:20" s="36" customFormat="1" ht="8.1" customHeight="1">
      <c r="A229" s="84" t="s">
        <v>353</v>
      </c>
      <c r="B229" s="85"/>
      <c r="C229" s="94" t="s">
        <v>354</v>
      </c>
      <c r="D229" s="95"/>
      <c r="E229" s="95"/>
      <c r="F229" s="95"/>
      <c r="G229" s="96"/>
      <c r="H229" s="37" t="s">
        <v>19</v>
      </c>
      <c r="I229" s="38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>
        <v>0</v>
      </c>
      <c r="Q229" s="39">
        <v>0</v>
      </c>
      <c r="R229" s="39">
        <v>0</v>
      </c>
      <c r="S229" s="39">
        <f t="shared" si="125"/>
        <v>0</v>
      </c>
      <c r="T229" s="39">
        <f t="shared" si="126"/>
        <v>0</v>
      </c>
    </row>
    <row r="230" spans="1:20" s="36" customFormat="1" ht="8.1" customHeight="1">
      <c r="A230" s="84" t="s">
        <v>355</v>
      </c>
      <c r="B230" s="85"/>
      <c r="C230" s="94" t="s">
        <v>356</v>
      </c>
      <c r="D230" s="95"/>
      <c r="E230" s="95"/>
      <c r="F230" s="95"/>
      <c r="G230" s="96"/>
      <c r="H230" s="37" t="s">
        <v>19</v>
      </c>
      <c r="I230" s="38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>
        <v>0</v>
      </c>
      <c r="Q230" s="39">
        <v>0</v>
      </c>
      <c r="R230" s="39">
        <v>0</v>
      </c>
      <c r="S230" s="39">
        <f t="shared" si="125"/>
        <v>0</v>
      </c>
      <c r="T230" s="39">
        <f t="shared" si="126"/>
        <v>0</v>
      </c>
    </row>
    <row r="231" spans="1:20" s="36" customFormat="1" ht="8.1" customHeight="1">
      <c r="A231" s="84" t="s">
        <v>357</v>
      </c>
      <c r="B231" s="85"/>
      <c r="C231" s="94" t="s">
        <v>358</v>
      </c>
      <c r="D231" s="95"/>
      <c r="E231" s="95"/>
      <c r="F231" s="95"/>
      <c r="G231" s="96"/>
      <c r="H231" s="37" t="s">
        <v>19</v>
      </c>
      <c r="I231" s="38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  <c r="Q231" s="39">
        <v>0</v>
      </c>
      <c r="R231" s="39">
        <v>0</v>
      </c>
      <c r="S231" s="39">
        <f t="shared" si="125"/>
        <v>0</v>
      </c>
      <c r="T231" s="39">
        <f t="shared" si="126"/>
        <v>0</v>
      </c>
    </row>
    <row r="232" spans="1:20" s="36" customFormat="1" ht="8.1" customHeight="1">
      <c r="A232" s="84" t="s">
        <v>359</v>
      </c>
      <c r="B232" s="85"/>
      <c r="C232" s="108" t="s">
        <v>360</v>
      </c>
      <c r="D232" s="109"/>
      <c r="E232" s="109"/>
      <c r="F232" s="109"/>
      <c r="G232" s="110"/>
      <c r="H232" s="37" t="s">
        <v>19</v>
      </c>
      <c r="I232" s="38">
        <f>I233+I237+I238</f>
        <v>24.277000000000001</v>
      </c>
      <c r="J232" s="39">
        <f>J233+J237+J238</f>
        <v>227.5</v>
      </c>
      <c r="K232" s="39">
        <f>K233+K237+K238</f>
        <v>0</v>
      </c>
      <c r="L232" s="39">
        <f t="shared" ref="L232:P232" si="127">L233+L237+L238</f>
        <v>0</v>
      </c>
      <c r="M232" s="39">
        <f t="shared" si="127"/>
        <v>0</v>
      </c>
      <c r="N232" s="39">
        <f t="shared" si="127"/>
        <v>0</v>
      </c>
      <c r="O232" s="39">
        <f t="shared" si="127"/>
        <v>0</v>
      </c>
      <c r="P232" s="39">
        <f t="shared" si="127"/>
        <v>0</v>
      </c>
      <c r="Q232" s="39">
        <f t="shared" ref="Q232:R232" si="128">Q233+Q237+Q238</f>
        <v>0</v>
      </c>
      <c r="R232" s="39">
        <f t="shared" si="128"/>
        <v>0</v>
      </c>
      <c r="S232" s="39">
        <f t="shared" si="125"/>
        <v>0</v>
      </c>
      <c r="T232" s="39">
        <f t="shared" si="126"/>
        <v>0</v>
      </c>
    </row>
    <row r="233" spans="1:20" s="36" customFormat="1" ht="8.1" customHeight="1">
      <c r="A233" s="84" t="s">
        <v>361</v>
      </c>
      <c r="B233" s="85"/>
      <c r="C233" s="94" t="s">
        <v>362</v>
      </c>
      <c r="D233" s="95"/>
      <c r="E233" s="95"/>
      <c r="F233" s="95"/>
      <c r="G233" s="96"/>
      <c r="H233" s="37" t="s">
        <v>19</v>
      </c>
      <c r="I233" s="46">
        <f>SUM(I234:I236)</f>
        <v>24.277000000000001</v>
      </c>
      <c r="J233" s="39">
        <f>SUM(J234:J236)</f>
        <v>227.5</v>
      </c>
      <c r="K233" s="39">
        <f t="shared" ref="K233:P233" si="129">SUM(K234:K236)</f>
        <v>0</v>
      </c>
      <c r="L233" s="39">
        <f t="shared" si="129"/>
        <v>0</v>
      </c>
      <c r="M233" s="39">
        <f t="shared" si="129"/>
        <v>0</v>
      </c>
      <c r="N233" s="39">
        <f t="shared" si="129"/>
        <v>0</v>
      </c>
      <c r="O233" s="39">
        <f t="shared" si="129"/>
        <v>0</v>
      </c>
      <c r="P233" s="39">
        <f t="shared" si="129"/>
        <v>0</v>
      </c>
      <c r="Q233" s="39">
        <f t="shared" ref="Q233:R233" si="130">SUM(Q234:Q236)</f>
        <v>0</v>
      </c>
      <c r="R233" s="39">
        <f t="shared" si="130"/>
        <v>0</v>
      </c>
      <c r="S233" s="39">
        <f t="shared" si="125"/>
        <v>0</v>
      </c>
      <c r="T233" s="39">
        <f t="shared" si="126"/>
        <v>0</v>
      </c>
    </row>
    <row r="234" spans="1:20" s="36" customFormat="1" ht="8.1" customHeight="1">
      <c r="A234" s="84" t="s">
        <v>363</v>
      </c>
      <c r="B234" s="85"/>
      <c r="C234" s="86" t="s">
        <v>340</v>
      </c>
      <c r="D234" s="87"/>
      <c r="E234" s="87"/>
      <c r="F234" s="87"/>
      <c r="G234" s="88"/>
      <c r="H234" s="37" t="s">
        <v>19</v>
      </c>
      <c r="I234" s="38">
        <v>24.277000000000001</v>
      </c>
      <c r="J234" s="39">
        <v>227.5</v>
      </c>
      <c r="K234" s="39">
        <v>0</v>
      </c>
      <c r="L234" s="39">
        <f>L222*1.5</f>
        <v>0</v>
      </c>
      <c r="M234" s="39">
        <f>M222*150%</f>
        <v>0</v>
      </c>
      <c r="N234" s="39">
        <v>0</v>
      </c>
      <c r="O234" s="39">
        <f>O222*120%</f>
        <v>0</v>
      </c>
      <c r="P234" s="39">
        <v>0</v>
      </c>
      <c r="Q234" s="39">
        <f>Q222*120%</f>
        <v>0</v>
      </c>
      <c r="R234" s="39">
        <v>0</v>
      </c>
      <c r="S234" s="39">
        <f t="shared" si="125"/>
        <v>0</v>
      </c>
      <c r="T234" s="39">
        <f t="shared" si="126"/>
        <v>0</v>
      </c>
    </row>
    <row r="235" spans="1:20" s="36" customFormat="1" ht="8.1" customHeight="1">
      <c r="A235" s="84" t="s">
        <v>364</v>
      </c>
      <c r="B235" s="85"/>
      <c r="C235" s="86" t="s">
        <v>342</v>
      </c>
      <c r="D235" s="87"/>
      <c r="E235" s="87"/>
      <c r="F235" s="87"/>
      <c r="G235" s="88"/>
      <c r="H235" s="37" t="s">
        <v>19</v>
      </c>
      <c r="I235" s="38">
        <v>0</v>
      </c>
      <c r="J235" s="39">
        <v>0</v>
      </c>
      <c r="K235" s="39">
        <v>0</v>
      </c>
      <c r="L235" s="39">
        <v>0</v>
      </c>
      <c r="M235" s="39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39">
        <f t="shared" si="125"/>
        <v>0</v>
      </c>
      <c r="T235" s="39">
        <f t="shared" si="126"/>
        <v>0</v>
      </c>
    </row>
    <row r="236" spans="1:20" s="36" customFormat="1" ht="8.1" customHeight="1">
      <c r="A236" s="84" t="s">
        <v>365</v>
      </c>
      <c r="B236" s="85"/>
      <c r="C236" s="86" t="s">
        <v>344</v>
      </c>
      <c r="D236" s="87"/>
      <c r="E236" s="87"/>
      <c r="F236" s="87"/>
      <c r="G236" s="88"/>
      <c r="H236" s="37" t="s">
        <v>19</v>
      </c>
      <c r="I236" s="38">
        <v>0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f t="shared" si="125"/>
        <v>0</v>
      </c>
      <c r="T236" s="39">
        <f t="shared" si="126"/>
        <v>0</v>
      </c>
    </row>
    <row r="237" spans="1:20" s="36" customFormat="1" ht="8.1" customHeight="1">
      <c r="A237" s="84" t="s">
        <v>366</v>
      </c>
      <c r="B237" s="85"/>
      <c r="C237" s="94" t="s">
        <v>220</v>
      </c>
      <c r="D237" s="95"/>
      <c r="E237" s="95"/>
      <c r="F237" s="95"/>
      <c r="G237" s="96"/>
      <c r="H237" s="37" t="s">
        <v>19</v>
      </c>
      <c r="I237" s="38">
        <v>0</v>
      </c>
      <c r="J237" s="39">
        <v>0</v>
      </c>
      <c r="K237" s="39">
        <v>0</v>
      </c>
      <c r="L237" s="39">
        <f>L154</f>
        <v>0</v>
      </c>
      <c r="M237" s="39">
        <f>M154</f>
        <v>0</v>
      </c>
      <c r="N237" s="39">
        <v>0</v>
      </c>
      <c r="O237" s="39">
        <f>O154</f>
        <v>0</v>
      </c>
      <c r="P237" s="39">
        <v>0</v>
      </c>
      <c r="Q237" s="39">
        <f>Q154</f>
        <v>0</v>
      </c>
      <c r="R237" s="39">
        <v>0</v>
      </c>
      <c r="S237" s="39">
        <f t="shared" si="125"/>
        <v>0</v>
      </c>
      <c r="T237" s="39">
        <f t="shared" si="126"/>
        <v>0</v>
      </c>
    </row>
    <row r="238" spans="1:20" s="36" customFormat="1" ht="8.1" customHeight="1">
      <c r="A238" s="84" t="s">
        <v>367</v>
      </c>
      <c r="B238" s="85"/>
      <c r="C238" s="94" t="s">
        <v>368</v>
      </c>
      <c r="D238" s="95"/>
      <c r="E238" s="95"/>
      <c r="F238" s="95"/>
      <c r="G238" s="96"/>
      <c r="H238" s="37" t="s">
        <v>19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>
        <v>0</v>
      </c>
      <c r="Q238" s="39">
        <v>0</v>
      </c>
      <c r="R238" s="39">
        <v>0</v>
      </c>
      <c r="S238" s="39">
        <f t="shared" si="125"/>
        <v>0</v>
      </c>
      <c r="T238" s="39">
        <f t="shared" si="126"/>
        <v>0</v>
      </c>
    </row>
    <row r="239" spans="1:20" s="36" customFormat="1" ht="16.5" customHeight="1">
      <c r="A239" s="84" t="s">
        <v>369</v>
      </c>
      <c r="B239" s="85"/>
      <c r="C239" s="108" t="s">
        <v>370</v>
      </c>
      <c r="D239" s="109"/>
      <c r="E239" s="109"/>
      <c r="F239" s="109"/>
      <c r="G239" s="110"/>
      <c r="H239" s="37" t="s">
        <v>19</v>
      </c>
      <c r="I239" s="38">
        <f>I164-I182</f>
        <v>27.484300000000076</v>
      </c>
      <c r="J239" s="39">
        <f>J164-J182</f>
        <v>46.684399999999869</v>
      </c>
      <c r="K239" s="39">
        <f>K164-K182</f>
        <v>-8.2409999999997581</v>
      </c>
      <c r="L239" s="39">
        <f>L164-L182</f>
        <v>18.712800000000016</v>
      </c>
      <c r="M239" s="39">
        <f>M164-M182</f>
        <v>19.461311999999907</v>
      </c>
      <c r="N239" s="39">
        <v>0</v>
      </c>
      <c r="O239" s="39">
        <f>O164-O182</f>
        <v>20.239764479999849</v>
      </c>
      <c r="P239" s="39">
        <v>0</v>
      </c>
      <c r="Q239" s="39">
        <f>Q164-Q182</f>
        <v>21.049355059200025</v>
      </c>
      <c r="R239" s="39">
        <v>0</v>
      </c>
      <c r="S239" s="39">
        <f t="shared" si="125"/>
        <v>60.750431539199781</v>
      </c>
      <c r="T239" s="39">
        <f t="shared" si="126"/>
        <v>0</v>
      </c>
    </row>
    <row r="240" spans="1:20" s="36" customFormat="1" ht="17.25" customHeight="1">
      <c r="A240" s="84" t="s">
        <v>371</v>
      </c>
      <c r="B240" s="85"/>
      <c r="C240" s="108" t="s">
        <v>372</v>
      </c>
      <c r="D240" s="109"/>
      <c r="E240" s="109"/>
      <c r="F240" s="109"/>
      <c r="G240" s="110"/>
      <c r="H240" s="37" t="s">
        <v>19</v>
      </c>
      <c r="I240" s="38">
        <f>I200-I207</f>
        <v>1.2E-2</v>
      </c>
      <c r="J240" s="39">
        <f>J200-J207</f>
        <v>1.2E-2</v>
      </c>
      <c r="K240" s="39">
        <f>K200-K207</f>
        <v>0</v>
      </c>
      <c r="L240" s="39">
        <f>L200-L207</f>
        <v>0</v>
      </c>
      <c r="M240" s="39">
        <f>M200-M207</f>
        <v>-17.891999999999999</v>
      </c>
      <c r="N240" s="39">
        <v>0</v>
      </c>
      <c r="O240" s="39">
        <f>O200-O207</f>
        <v>-14.123999999999999</v>
      </c>
      <c r="P240" s="39">
        <v>0</v>
      </c>
      <c r="Q240" s="39">
        <f>Q200-Q207</f>
        <v>-22.571999999999999</v>
      </c>
      <c r="R240" s="39">
        <v>0</v>
      </c>
      <c r="S240" s="39">
        <f t="shared" si="125"/>
        <v>-54.587999999999994</v>
      </c>
      <c r="T240" s="39">
        <f t="shared" si="126"/>
        <v>0</v>
      </c>
    </row>
    <row r="241" spans="1:20" s="36" customFormat="1" ht="8.4499999999999993" customHeight="1">
      <c r="A241" s="84" t="s">
        <v>373</v>
      </c>
      <c r="B241" s="85"/>
      <c r="C241" s="94" t="s">
        <v>374</v>
      </c>
      <c r="D241" s="95"/>
      <c r="E241" s="95"/>
      <c r="F241" s="95"/>
      <c r="G241" s="96"/>
      <c r="H241" s="37" t="s">
        <v>19</v>
      </c>
      <c r="I241" s="38">
        <f>I240</f>
        <v>1.2E-2</v>
      </c>
      <c r="J241" s="39">
        <f>J240</f>
        <v>1.2E-2</v>
      </c>
      <c r="K241" s="39">
        <f>K240</f>
        <v>0</v>
      </c>
      <c r="L241" s="39">
        <f>L240</f>
        <v>0</v>
      </c>
      <c r="M241" s="39">
        <f>M240</f>
        <v>-17.891999999999999</v>
      </c>
      <c r="N241" s="39">
        <v>0</v>
      </c>
      <c r="O241" s="39">
        <f>O240</f>
        <v>-14.123999999999999</v>
      </c>
      <c r="P241" s="39">
        <v>0</v>
      </c>
      <c r="Q241" s="39">
        <f>Q240</f>
        <v>-22.571999999999999</v>
      </c>
      <c r="R241" s="39">
        <v>0</v>
      </c>
      <c r="S241" s="39">
        <f t="shared" si="125"/>
        <v>-54.587999999999994</v>
      </c>
      <c r="T241" s="39">
        <f t="shared" si="126"/>
        <v>0</v>
      </c>
    </row>
    <row r="242" spans="1:20" s="36" customFormat="1" ht="8.4499999999999993" customHeight="1">
      <c r="A242" s="84" t="s">
        <v>375</v>
      </c>
      <c r="B242" s="85"/>
      <c r="C242" s="94" t="s">
        <v>376</v>
      </c>
      <c r="D242" s="95"/>
      <c r="E242" s="95"/>
      <c r="F242" s="95"/>
      <c r="G242" s="96"/>
      <c r="H242" s="37" t="s">
        <v>19</v>
      </c>
      <c r="I242" s="38">
        <v>0</v>
      </c>
      <c r="J242" s="39">
        <v>0</v>
      </c>
      <c r="K242" s="39">
        <v>0</v>
      </c>
      <c r="L242" s="39">
        <v>0</v>
      </c>
      <c r="M242" s="39">
        <v>0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39">
        <f t="shared" si="125"/>
        <v>0</v>
      </c>
      <c r="T242" s="39">
        <f t="shared" si="126"/>
        <v>0</v>
      </c>
    </row>
    <row r="243" spans="1:20" s="36" customFormat="1" ht="16.5" customHeight="1">
      <c r="A243" s="84" t="s">
        <v>377</v>
      </c>
      <c r="B243" s="85"/>
      <c r="C243" s="108" t="s">
        <v>378</v>
      </c>
      <c r="D243" s="109"/>
      <c r="E243" s="109"/>
      <c r="F243" s="109"/>
      <c r="G243" s="110"/>
      <c r="H243" s="37" t="s">
        <v>19</v>
      </c>
      <c r="I243" s="38">
        <f>I219-I232</f>
        <v>-24.277000000000001</v>
      </c>
      <c r="J243" s="39">
        <f>J219-J232</f>
        <v>-41</v>
      </c>
      <c r="K243" s="39">
        <f>K219-K232</f>
        <v>30.236999999999998</v>
      </c>
      <c r="L243" s="39">
        <f>L219-L232</f>
        <v>0</v>
      </c>
      <c r="M243" s="39">
        <f>M219-M232</f>
        <v>0</v>
      </c>
      <c r="N243" s="39">
        <v>0</v>
      </c>
      <c r="O243" s="39">
        <f>O219-O232</f>
        <v>0</v>
      </c>
      <c r="P243" s="39">
        <v>0</v>
      </c>
      <c r="Q243" s="39">
        <f>Q219-Q232</f>
        <v>0</v>
      </c>
      <c r="R243" s="39">
        <v>0</v>
      </c>
      <c r="S243" s="39">
        <f t="shared" si="125"/>
        <v>0</v>
      </c>
      <c r="T243" s="39">
        <f t="shared" si="126"/>
        <v>0</v>
      </c>
    </row>
    <row r="244" spans="1:20" s="36" customFormat="1" ht="8.4499999999999993" customHeight="1">
      <c r="A244" s="84" t="s">
        <v>379</v>
      </c>
      <c r="B244" s="85"/>
      <c r="C244" s="94" t="s">
        <v>380</v>
      </c>
      <c r="D244" s="95"/>
      <c r="E244" s="95"/>
      <c r="F244" s="95"/>
      <c r="G244" s="96"/>
      <c r="H244" s="37" t="s">
        <v>19</v>
      </c>
      <c r="I244" s="38">
        <v>0</v>
      </c>
      <c r="J244" s="39">
        <v>0</v>
      </c>
      <c r="K244" s="39">
        <v>0</v>
      </c>
      <c r="L244" s="39">
        <v>0</v>
      </c>
      <c r="M244" s="39">
        <v>0</v>
      </c>
      <c r="N244" s="39">
        <v>0</v>
      </c>
      <c r="O244" s="39">
        <v>0</v>
      </c>
      <c r="P244" s="39">
        <v>0</v>
      </c>
      <c r="Q244" s="39">
        <v>0</v>
      </c>
      <c r="R244" s="39">
        <v>0</v>
      </c>
      <c r="S244" s="39">
        <f t="shared" si="125"/>
        <v>0</v>
      </c>
      <c r="T244" s="39">
        <f t="shared" si="126"/>
        <v>0</v>
      </c>
    </row>
    <row r="245" spans="1:20" s="36" customFormat="1" ht="8.4499999999999993" customHeight="1">
      <c r="A245" s="84" t="s">
        <v>381</v>
      </c>
      <c r="B245" s="85"/>
      <c r="C245" s="94" t="s">
        <v>382</v>
      </c>
      <c r="D245" s="95"/>
      <c r="E245" s="95"/>
      <c r="F245" s="95"/>
      <c r="G245" s="96"/>
      <c r="H245" s="37" t="s">
        <v>19</v>
      </c>
      <c r="I245" s="38">
        <v>0</v>
      </c>
      <c r="J245" s="39">
        <v>0</v>
      </c>
      <c r="K245" s="39">
        <v>0</v>
      </c>
      <c r="L245" s="39">
        <v>0</v>
      </c>
      <c r="M245" s="39">
        <v>0</v>
      </c>
      <c r="N245" s="39">
        <v>0</v>
      </c>
      <c r="O245" s="39">
        <v>0</v>
      </c>
      <c r="P245" s="39">
        <v>0</v>
      </c>
      <c r="Q245" s="39">
        <v>0</v>
      </c>
      <c r="R245" s="39">
        <v>0</v>
      </c>
      <c r="S245" s="39">
        <f t="shared" si="125"/>
        <v>0</v>
      </c>
      <c r="T245" s="39">
        <f t="shared" si="126"/>
        <v>0</v>
      </c>
    </row>
    <row r="246" spans="1:20" s="36" customFormat="1" ht="9" customHeight="1">
      <c r="A246" s="84" t="s">
        <v>383</v>
      </c>
      <c r="B246" s="85"/>
      <c r="C246" s="108" t="s">
        <v>384</v>
      </c>
      <c r="D246" s="109"/>
      <c r="E246" s="109"/>
      <c r="F246" s="109"/>
      <c r="G246" s="110"/>
      <c r="H246" s="37" t="s">
        <v>19</v>
      </c>
      <c r="I246" s="38">
        <v>0</v>
      </c>
      <c r="J246" s="39">
        <v>0</v>
      </c>
      <c r="K246" s="39">
        <v>0</v>
      </c>
      <c r="L246" s="39">
        <v>0</v>
      </c>
      <c r="M246" s="39">
        <v>0</v>
      </c>
      <c r="N246" s="39">
        <v>0</v>
      </c>
      <c r="O246" s="39">
        <v>0</v>
      </c>
      <c r="P246" s="39">
        <v>0</v>
      </c>
      <c r="Q246" s="39">
        <v>0</v>
      </c>
      <c r="R246" s="39">
        <v>0</v>
      </c>
      <c r="S246" s="39">
        <f t="shared" si="125"/>
        <v>0</v>
      </c>
      <c r="T246" s="39">
        <f t="shared" si="126"/>
        <v>0</v>
      </c>
    </row>
    <row r="247" spans="1:20" s="36" customFormat="1" ht="9" customHeight="1">
      <c r="A247" s="84" t="s">
        <v>385</v>
      </c>
      <c r="B247" s="85"/>
      <c r="C247" s="108" t="s">
        <v>386</v>
      </c>
      <c r="D247" s="109"/>
      <c r="E247" s="109"/>
      <c r="F247" s="109"/>
      <c r="G247" s="110"/>
      <c r="H247" s="37" t="s">
        <v>19</v>
      </c>
      <c r="I247" s="38">
        <f>I239+I240+I243</f>
        <v>3.2193000000000751</v>
      </c>
      <c r="J247" s="39">
        <f>J239+J240+J243</f>
        <v>5.6963999999998691</v>
      </c>
      <c r="K247" s="39">
        <f>K239+K240+K243</f>
        <v>21.99600000000024</v>
      </c>
      <c r="L247" s="39">
        <f>L239+L240+L243</f>
        <v>18.712800000000016</v>
      </c>
      <c r="M247" s="39">
        <f>M239+M240+M243</f>
        <v>1.5693119999999077</v>
      </c>
      <c r="N247" s="39">
        <v>0</v>
      </c>
      <c r="O247" s="39">
        <f>O239+O240+O243</f>
        <v>6.1157644799998501</v>
      </c>
      <c r="P247" s="39">
        <v>0</v>
      </c>
      <c r="Q247" s="39">
        <f>Q239+Q240+Q243</f>
        <v>-1.5226449407999745</v>
      </c>
      <c r="R247" s="39">
        <v>0</v>
      </c>
      <c r="S247" s="39">
        <f t="shared" si="125"/>
        <v>6.1624315391997833</v>
      </c>
      <c r="T247" s="39">
        <f t="shared" si="126"/>
        <v>0</v>
      </c>
    </row>
    <row r="248" spans="1:20" s="36" customFormat="1" ht="9" customHeight="1">
      <c r="A248" s="84" t="s">
        <v>387</v>
      </c>
      <c r="B248" s="85"/>
      <c r="C248" s="108" t="s">
        <v>388</v>
      </c>
      <c r="D248" s="109"/>
      <c r="E248" s="109"/>
      <c r="F248" s="109"/>
      <c r="G248" s="110"/>
      <c r="H248" s="37" t="s">
        <v>19</v>
      </c>
      <c r="I248" s="38">
        <v>0.79200000000000004</v>
      </c>
      <c r="J248" s="39">
        <f>I249</f>
        <v>4.0113000000000749</v>
      </c>
      <c r="K248" s="39">
        <f>J249</f>
        <v>9.707699999999944</v>
      </c>
      <c r="L248" s="39">
        <f>K249</f>
        <v>31.703700000000183</v>
      </c>
      <c r="M248" s="39">
        <f>L249</f>
        <v>50.416500000000198</v>
      </c>
      <c r="N248" s="39">
        <v>0</v>
      </c>
      <c r="O248" s="39">
        <f>M249</f>
        <v>51.985812000000109</v>
      </c>
      <c r="P248" s="39">
        <v>0</v>
      </c>
      <c r="Q248" s="39">
        <f>O249</f>
        <v>58.101576479999963</v>
      </c>
      <c r="R248" s="39">
        <v>0</v>
      </c>
      <c r="S248" s="39">
        <f t="shared" ref="S248:S249" si="131">M248+O248+Q248</f>
        <v>160.50388848000028</v>
      </c>
      <c r="T248" s="39">
        <f t="shared" ref="T248:T249" si="132">N248+P248+R248</f>
        <v>0</v>
      </c>
    </row>
    <row r="249" spans="1:20" s="36" customFormat="1" ht="9" customHeight="1" thickBot="1">
      <c r="A249" s="89" t="s">
        <v>389</v>
      </c>
      <c r="B249" s="90"/>
      <c r="C249" s="157" t="s">
        <v>390</v>
      </c>
      <c r="D249" s="158"/>
      <c r="E249" s="158"/>
      <c r="F249" s="158"/>
      <c r="G249" s="159"/>
      <c r="H249" s="43" t="s">
        <v>19</v>
      </c>
      <c r="I249" s="44">
        <f>I248+I247</f>
        <v>4.0113000000000749</v>
      </c>
      <c r="J249" s="45">
        <f>J248+J247</f>
        <v>9.707699999999944</v>
      </c>
      <c r="K249" s="45">
        <f>K248+K247</f>
        <v>31.703700000000183</v>
      </c>
      <c r="L249" s="45">
        <f>L248+L247</f>
        <v>50.416500000000198</v>
      </c>
      <c r="M249" s="45">
        <f>M248+M247</f>
        <v>51.985812000000109</v>
      </c>
      <c r="N249" s="45">
        <v>0</v>
      </c>
      <c r="O249" s="45">
        <f>O248+O247</f>
        <v>58.101576479999963</v>
      </c>
      <c r="P249" s="45">
        <v>0</v>
      </c>
      <c r="Q249" s="45">
        <f>Q248+Q247</f>
        <v>56.578931539199985</v>
      </c>
      <c r="R249" s="45">
        <v>0</v>
      </c>
      <c r="S249" s="45">
        <f t="shared" si="131"/>
        <v>166.66632001920004</v>
      </c>
      <c r="T249" s="45">
        <f t="shared" si="132"/>
        <v>0</v>
      </c>
    </row>
    <row r="250" spans="1:20" s="36" customFormat="1" ht="9" customHeight="1">
      <c r="A250" s="100" t="s">
        <v>391</v>
      </c>
      <c r="B250" s="101"/>
      <c r="C250" s="102" t="s">
        <v>110</v>
      </c>
      <c r="D250" s="103"/>
      <c r="E250" s="103"/>
      <c r="F250" s="103"/>
      <c r="G250" s="104"/>
      <c r="H250" s="47" t="s">
        <v>224</v>
      </c>
      <c r="I250" s="48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7"/>
    </row>
    <row r="251" spans="1:20" s="36" customFormat="1" ht="8.4499999999999993" customHeight="1">
      <c r="A251" s="84" t="s">
        <v>392</v>
      </c>
      <c r="B251" s="85"/>
      <c r="C251" s="94" t="s">
        <v>393</v>
      </c>
      <c r="D251" s="95"/>
      <c r="E251" s="95"/>
      <c r="F251" s="95"/>
      <c r="G251" s="96"/>
      <c r="H251" s="37" t="s">
        <v>19</v>
      </c>
      <c r="I251" s="38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7"/>
    </row>
    <row r="252" spans="1:20" s="36" customFormat="1" ht="8.1" customHeight="1">
      <c r="A252" s="84" t="s">
        <v>394</v>
      </c>
      <c r="B252" s="85"/>
      <c r="C252" s="86" t="s">
        <v>395</v>
      </c>
      <c r="D252" s="87"/>
      <c r="E252" s="87"/>
      <c r="F252" s="87"/>
      <c r="G252" s="88"/>
      <c r="H252" s="37" t="s">
        <v>19</v>
      </c>
      <c r="I252" s="38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7"/>
    </row>
    <row r="253" spans="1:20" s="36" customFormat="1" ht="8.1" customHeight="1">
      <c r="A253" s="84" t="s">
        <v>396</v>
      </c>
      <c r="B253" s="85"/>
      <c r="C253" s="105" t="s">
        <v>397</v>
      </c>
      <c r="D253" s="106"/>
      <c r="E253" s="106"/>
      <c r="F253" s="106"/>
      <c r="G253" s="107"/>
      <c r="H253" s="37" t="s">
        <v>19</v>
      </c>
      <c r="I253" s="38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7"/>
    </row>
    <row r="254" spans="1:20" s="36" customFormat="1" ht="16.5" customHeight="1">
      <c r="A254" s="84" t="s">
        <v>398</v>
      </c>
      <c r="B254" s="85"/>
      <c r="C254" s="105" t="s">
        <v>23</v>
      </c>
      <c r="D254" s="106"/>
      <c r="E254" s="106"/>
      <c r="F254" s="106"/>
      <c r="G254" s="107"/>
      <c r="H254" s="37" t="s">
        <v>19</v>
      </c>
      <c r="I254" s="38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7"/>
    </row>
    <row r="255" spans="1:20" s="36" customFormat="1" ht="8.1" customHeight="1">
      <c r="A255" s="84" t="s">
        <v>399</v>
      </c>
      <c r="B255" s="85"/>
      <c r="C255" s="111" t="s">
        <v>397</v>
      </c>
      <c r="D255" s="112"/>
      <c r="E255" s="112"/>
      <c r="F255" s="112"/>
      <c r="G255" s="113"/>
      <c r="H255" s="37" t="s">
        <v>19</v>
      </c>
      <c r="I255" s="38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7"/>
    </row>
    <row r="256" spans="1:20" s="36" customFormat="1" ht="16.5" customHeight="1">
      <c r="A256" s="84" t="s">
        <v>400</v>
      </c>
      <c r="B256" s="85"/>
      <c r="C256" s="105" t="s">
        <v>25</v>
      </c>
      <c r="D256" s="106"/>
      <c r="E256" s="106"/>
      <c r="F256" s="106"/>
      <c r="G256" s="107"/>
      <c r="H256" s="37" t="s">
        <v>19</v>
      </c>
      <c r="I256" s="38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7"/>
    </row>
    <row r="257" spans="1:20" s="36" customFormat="1" ht="8.1" customHeight="1">
      <c r="A257" s="84" t="s">
        <v>401</v>
      </c>
      <c r="B257" s="85"/>
      <c r="C257" s="111" t="s">
        <v>397</v>
      </c>
      <c r="D257" s="112"/>
      <c r="E257" s="112"/>
      <c r="F257" s="112"/>
      <c r="G257" s="113"/>
      <c r="H257" s="37" t="s">
        <v>19</v>
      </c>
      <c r="I257" s="38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7"/>
    </row>
    <row r="258" spans="1:20" s="36" customFormat="1" ht="16.5" customHeight="1">
      <c r="A258" s="84" t="s">
        <v>402</v>
      </c>
      <c r="B258" s="85"/>
      <c r="C258" s="105" t="s">
        <v>27</v>
      </c>
      <c r="D258" s="106"/>
      <c r="E258" s="106"/>
      <c r="F258" s="106"/>
      <c r="G258" s="107"/>
      <c r="H258" s="37" t="s">
        <v>19</v>
      </c>
      <c r="I258" s="38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7"/>
    </row>
    <row r="259" spans="1:20" s="36" customFormat="1" ht="8.1" customHeight="1">
      <c r="A259" s="84" t="s">
        <v>403</v>
      </c>
      <c r="B259" s="85"/>
      <c r="C259" s="111" t="s">
        <v>397</v>
      </c>
      <c r="D259" s="112"/>
      <c r="E259" s="112"/>
      <c r="F259" s="112"/>
      <c r="G259" s="113"/>
      <c r="H259" s="37" t="s">
        <v>19</v>
      </c>
      <c r="I259" s="38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7"/>
    </row>
    <row r="260" spans="1:20" s="36" customFormat="1" ht="8.1" customHeight="1">
      <c r="A260" s="84" t="s">
        <v>404</v>
      </c>
      <c r="B260" s="85"/>
      <c r="C260" s="86" t="s">
        <v>405</v>
      </c>
      <c r="D260" s="87"/>
      <c r="E260" s="87"/>
      <c r="F260" s="87"/>
      <c r="G260" s="88"/>
      <c r="H260" s="37" t="s">
        <v>19</v>
      </c>
      <c r="I260" s="38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7"/>
    </row>
    <row r="261" spans="1:20" s="36" customFormat="1" ht="8.1" customHeight="1">
      <c r="A261" s="84" t="s">
        <v>406</v>
      </c>
      <c r="B261" s="85"/>
      <c r="C261" s="105" t="s">
        <v>397</v>
      </c>
      <c r="D261" s="106"/>
      <c r="E261" s="106"/>
      <c r="F261" s="106"/>
      <c r="G261" s="107"/>
      <c r="H261" s="37" t="s">
        <v>19</v>
      </c>
      <c r="I261" s="38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7"/>
    </row>
    <row r="262" spans="1:20" s="36" customFormat="1" ht="8.1" customHeight="1">
      <c r="A262" s="84" t="s">
        <v>407</v>
      </c>
      <c r="B262" s="85"/>
      <c r="C262" s="86" t="s">
        <v>408</v>
      </c>
      <c r="D262" s="87"/>
      <c r="E262" s="87"/>
      <c r="F262" s="87"/>
      <c r="G262" s="88"/>
      <c r="H262" s="37" t="s">
        <v>19</v>
      </c>
      <c r="I262" s="38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7"/>
    </row>
    <row r="263" spans="1:20" s="36" customFormat="1" ht="8.1" customHeight="1">
      <c r="A263" s="84" t="s">
        <v>409</v>
      </c>
      <c r="B263" s="85"/>
      <c r="C263" s="105" t="s">
        <v>397</v>
      </c>
      <c r="D263" s="106"/>
      <c r="E263" s="106"/>
      <c r="F263" s="106"/>
      <c r="G263" s="107"/>
      <c r="H263" s="37" t="s">
        <v>19</v>
      </c>
      <c r="I263" s="38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7"/>
    </row>
    <row r="264" spans="1:20" s="36" customFormat="1" ht="8.1" customHeight="1">
      <c r="A264" s="84" t="s">
        <v>410</v>
      </c>
      <c r="B264" s="85"/>
      <c r="C264" s="86" t="s">
        <v>411</v>
      </c>
      <c r="D264" s="87"/>
      <c r="E264" s="87"/>
      <c r="F264" s="87"/>
      <c r="G264" s="88"/>
      <c r="H264" s="37" t="s">
        <v>19</v>
      </c>
      <c r="I264" s="38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7"/>
    </row>
    <row r="265" spans="1:20" s="36" customFormat="1" ht="8.1" customHeight="1">
      <c r="A265" s="84" t="s">
        <v>412</v>
      </c>
      <c r="B265" s="85"/>
      <c r="C265" s="105" t="s">
        <v>397</v>
      </c>
      <c r="D265" s="106"/>
      <c r="E265" s="106"/>
      <c r="F265" s="106"/>
      <c r="G265" s="107"/>
      <c r="H265" s="37" t="s">
        <v>19</v>
      </c>
      <c r="I265" s="38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7"/>
    </row>
    <row r="266" spans="1:20" s="36" customFormat="1" ht="8.1" customHeight="1">
      <c r="A266" s="84" t="s">
        <v>413</v>
      </c>
      <c r="B266" s="85"/>
      <c r="C266" s="86" t="s">
        <v>414</v>
      </c>
      <c r="D266" s="87"/>
      <c r="E266" s="87"/>
      <c r="F266" s="87"/>
      <c r="G266" s="88"/>
      <c r="H266" s="37" t="s">
        <v>19</v>
      </c>
      <c r="I266" s="38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7"/>
    </row>
    <row r="267" spans="1:20" s="36" customFormat="1" ht="8.1" customHeight="1">
      <c r="A267" s="84" t="s">
        <v>415</v>
      </c>
      <c r="B267" s="85"/>
      <c r="C267" s="105" t="s">
        <v>397</v>
      </c>
      <c r="D267" s="106"/>
      <c r="E267" s="106"/>
      <c r="F267" s="106"/>
      <c r="G267" s="107"/>
      <c r="H267" s="37" t="s">
        <v>19</v>
      </c>
      <c r="I267" s="38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7"/>
    </row>
    <row r="268" spans="1:20" s="36" customFormat="1" ht="8.1" customHeight="1">
      <c r="A268" s="84" t="s">
        <v>416</v>
      </c>
      <c r="B268" s="85"/>
      <c r="C268" s="86" t="s">
        <v>417</v>
      </c>
      <c r="D268" s="87"/>
      <c r="E268" s="87"/>
      <c r="F268" s="87"/>
      <c r="G268" s="88"/>
      <c r="H268" s="37" t="s">
        <v>19</v>
      </c>
      <c r="I268" s="38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7"/>
    </row>
    <row r="269" spans="1:20" s="36" customFormat="1" ht="8.1" customHeight="1">
      <c r="A269" s="84" t="s">
        <v>418</v>
      </c>
      <c r="B269" s="85"/>
      <c r="C269" s="105" t="s">
        <v>397</v>
      </c>
      <c r="D269" s="106"/>
      <c r="E269" s="106"/>
      <c r="F269" s="106"/>
      <c r="G269" s="107"/>
      <c r="H269" s="37" t="s">
        <v>19</v>
      </c>
      <c r="I269" s="38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7"/>
    </row>
    <row r="270" spans="1:20" s="36" customFormat="1" ht="8.1" customHeight="1">
      <c r="A270" s="84" t="s">
        <v>416</v>
      </c>
      <c r="B270" s="85"/>
      <c r="C270" s="86" t="s">
        <v>419</v>
      </c>
      <c r="D270" s="87"/>
      <c r="E270" s="87"/>
      <c r="F270" s="87"/>
      <c r="G270" s="88"/>
      <c r="H270" s="37" t="s">
        <v>19</v>
      </c>
      <c r="I270" s="38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7"/>
    </row>
    <row r="271" spans="1:20" s="36" customFormat="1" ht="8.1" customHeight="1">
      <c r="A271" s="84" t="s">
        <v>420</v>
      </c>
      <c r="B271" s="85"/>
      <c r="C271" s="105" t="s">
        <v>397</v>
      </c>
      <c r="D271" s="106"/>
      <c r="E271" s="106"/>
      <c r="F271" s="106"/>
      <c r="G271" s="107"/>
      <c r="H271" s="37" t="s">
        <v>19</v>
      </c>
      <c r="I271" s="38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7"/>
    </row>
    <row r="272" spans="1:20" s="36" customFormat="1" ht="16.5" customHeight="1">
      <c r="A272" s="84" t="s">
        <v>421</v>
      </c>
      <c r="B272" s="85"/>
      <c r="C272" s="86" t="s">
        <v>422</v>
      </c>
      <c r="D272" s="87"/>
      <c r="E272" s="87"/>
      <c r="F272" s="87"/>
      <c r="G272" s="88"/>
      <c r="H272" s="37" t="s">
        <v>19</v>
      </c>
      <c r="I272" s="38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7"/>
    </row>
    <row r="273" spans="1:20" s="36" customFormat="1" ht="8.1" customHeight="1">
      <c r="A273" s="84" t="s">
        <v>423</v>
      </c>
      <c r="B273" s="85"/>
      <c r="C273" s="105" t="s">
        <v>397</v>
      </c>
      <c r="D273" s="106"/>
      <c r="E273" s="106"/>
      <c r="F273" s="106"/>
      <c r="G273" s="107"/>
      <c r="H273" s="37" t="s">
        <v>19</v>
      </c>
      <c r="I273" s="38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7"/>
    </row>
    <row r="274" spans="1:20" s="36" customFormat="1" ht="8.1" customHeight="1">
      <c r="A274" s="84" t="s">
        <v>424</v>
      </c>
      <c r="B274" s="85"/>
      <c r="C274" s="105" t="s">
        <v>43</v>
      </c>
      <c r="D274" s="106"/>
      <c r="E274" s="106"/>
      <c r="F274" s="106"/>
      <c r="G274" s="107"/>
      <c r="H274" s="37" t="s">
        <v>19</v>
      </c>
      <c r="I274" s="38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7"/>
    </row>
    <row r="275" spans="1:20" s="36" customFormat="1" ht="8.1" customHeight="1">
      <c r="A275" s="84" t="s">
        <v>425</v>
      </c>
      <c r="B275" s="85"/>
      <c r="C275" s="111" t="s">
        <v>397</v>
      </c>
      <c r="D275" s="112"/>
      <c r="E275" s="112"/>
      <c r="F275" s="112"/>
      <c r="G275" s="113"/>
      <c r="H275" s="37" t="s">
        <v>19</v>
      </c>
      <c r="I275" s="38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7"/>
    </row>
    <row r="276" spans="1:20" s="36" customFormat="1" ht="8.1" customHeight="1">
      <c r="A276" s="84" t="s">
        <v>426</v>
      </c>
      <c r="B276" s="85"/>
      <c r="C276" s="105" t="s">
        <v>45</v>
      </c>
      <c r="D276" s="106"/>
      <c r="E276" s="106"/>
      <c r="F276" s="106"/>
      <c r="G276" s="107"/>
      <c r="H276" s="37" t="s">
        <v>19</v>
      </c>
      <c r="I276" s="38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7"/>
    </row>
    <row r="277" spans="1:20" s="36" customFormat="1" ht="8.1" customHeight="1">
      <c r="A277" s="84" t="s">
        <v>427</v>
      </c>
      <c r="B277" s="85"/>
      <c r="C277" s="111" t="s">
        <v>397</v>
      </c>
      <c r="D277" s="112"/>
      <c r="E277" s="112"/>
      <c r="F277" s="112"/>
      <c r="G277" s="113"/>
      <c r="H277" s="37" t="s">
        <v>19</v>
      </c>
      <c r="I277" s="38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7"/>
    </row>
    <row r="278" spans="1:20" s="36" customFormat="1" ht="8.1" customHeight="1">
      <c r="A278" s="84" t="s">
        <v>428</v>
      </c>
      <c r="B278" s="85"/>
      <c r="C278" s="86" t="s">
        <v>429</v>
      </c>
      <c r="D278" s="87"/>
      <c r="E278" s="87"/>
      <c r="F278" s="87"/>
      <c r="G278" s="88"/>
      <c r="H278" s="37" t="s">
        <v>19</v>
      </c>
      <c r="I278" s="38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7"/>
    </row>
    <row r="279" spans="1:20" s="36" customFormat="1" ht="8.1" customHeight="1">
      <c r="A279" s="84" t="s">
        <v>430</v>
      </c>
      <c r="B279" s="85"/>
      <c r="C279" s="105" t="s">
        <v>397</v>
      </c>
      <c r="D279" s="106"/>
      <c r="E279" s="106"/>
      <c r="F279" s="106"/>
      <c r="G279" s="107"/>
      <c r="H279" s="37" t="s">
        <v>19</v>
      </c>
      <c r="I279" s="38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7"/>
    </row>
    <row r="280" spans="1:20" s="36" customFormat="1" ht="8.1" customHeight="1">
      <c r="A280" s="84" t="s">
        <v>431</v>
      </c>
      <c r="B280" s="85"/>
      <c r="C280" s="94" t="s">
        <v>432</v>
      </c>
      <c r="D280" s="95"/>
      <c r="E280" s="95"/>
      <c r="F280" s="95"/>
      <c r="G280" s="96"/>
      <c r="H280" s="37" t="s">
        <v>19</v>
      </c>
      <c r="I280" s="38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7"/>
    </row>
    <row r="281" spans="1:20" s="36" customFormat="1" ht="8.1" customHeight="1">
      <c r="A281" s="84" t="s">
        <v>433</v>
      </c>
      <c r="B281" s="85"/>
      <c r="C281" s="86" t="s">
        <v>434</v>
      </c>
      <c r="D281" s="87"/>
      <c r="E281" s="87"/>
      <c r="F281" s="87"/>
      <c r="G281" s="88"/>
      <c r="H281" s="37" t="s">
        <v>19</v>
      </c>
      <c r="I281" s="38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7"/>
    </row>
    <row r="282" spans="1:20" s="36" customFormat="1" ht="8.1" customHeight="1">
      <c r="A282" s="84" t="s">
        <v>435</v>
      </c>
      <c r="B282" s="85"/>
      <c r="C282" s="105" t="s">
        <v>397</v>
      </c>
      <c r="D282" s="106"/>
      <c r="E282" s="106"/>
      <c r="F282" s="106"/>
      <c r="G282" s="107"/>
      <c r="H282" s="37" t="s">
        <v>19</v>
      </c>
      <c r="I282" s="38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7"/>
    </row>
    <row r="283" spans="1:20" s="36" customFormat="1" ht="8.1" customHeight="1">
      <c r="A283" s="84" t="s">
        <v>436</v>
      </c>
      <c r="B283" s="85"/>
      <c r="C283" s="86" t="s">
        <v>437</v>
      </c>
      <c r="D283" s="87"/>
      <c r="E283" s="87"/>
      <c r="F283" s="87"/>
      <c r="G283" s="88"/>
      <c r="H283" s="37" t="s">
        <v>19</v>
      </c>
      <c r="I283" s="38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7"/>
    </row>
    <row r="284" spans="1:20" s="36" customFormat="1" ht="8.1" customHeight="1">
      <c r="A284" s="84" t="s">
        <v>438</v>
      </c>
      <c r="B284" s="85"/>
      <c r="C284" s="105" t="s">
        <v>267</v>
      </c>
      <c r="D284" s="106"/>
      <c r="E284" s="106"/>
      <c r="F284" s="106"/>
      <c r="G284" s="107"/>
      <c r="H284" s="37" t="s">
        <v>19</v>
      </c>
      <c r="I284" s="38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7"/>
    </row>
    <row r="285" spans="1:20" s="36" customFormat="1" ht="8.1" customHeight="1">
      <c r="A285" s="84" t="s">
        <v>439</v>
      </c>
      <c r="B285" s="85"/>
      <c r="C285" s="111" t="s">
        <v>397</v>
      </c>
      <c r="D285" s="112"/>
      <c r="E285" s="112"/>
      <c r="F285" s="112"/>
      <c r="G285" s="113"/>
      <c r="H285" s="37" t="s">
        <v>19</v>
      </c>
      <c r="I285" s="38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7"/>
    </row>
    <row r="286" spans="1:20" s="36" customFormat="1" ht="8.1" customHeight="1">
      <c r="A286" s="84" t="s">
        <v>440</v>
      </c>
      <c r="B286" s="85"/>
      <c r="C286" s="105" t="s">
        <v>441</v>
      </c>
      <c r="D286" s="106"/>
      <c r="E286" s="106"/>
      <c r="F286" s="106"/>
      <c r="G286" s="107"/>
      <c r="H286" s="37" t="s">
        <v>19</v>
      </c>
      <c r="I286" s="38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7"/>
    </row>
    <row r="287" spans="1:20" s="36" customFormat="1" ht="8.1" customHeight="1">
      <c r="A287" s="84" t="s">
        <v>442</v>
      </c>
      <c r="B287" s="85"/>
      <c r="C287" s="111" t="s">
        <v>397</v>
      </c>
      <c r="D287" s="112"/>
      <c r="E287" s="112"/>
      <c r="F287" s="112"/>
      <c r="G287" s="113"/>
      <c r="H287" s="37" t="s">
        <v>19</v>
      </c>
      <c r="I287" s="38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7"/>
    </row>
    <row r="288" spans="1:20" s="36" customFormat="1" ht="16.5" customHeight="1">
      <c r="A288" s="84" t="s">
        <v>443</v>
      </c>
      <c r="B288" s="85"/>
      <c r="C288" s="86" t="s">
        <v>444</v>
      </c>
      <c r="D288" s="87"/>
      <c r="E288" s="87"/>
      <c r="F288" s="87"/>
      <c r="G288" s="88"/>
      <c r="H288" s="37" t="s">
        <v>19</v>
      </c>
      <c r="I288" s="38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7"/>
    </row>
    <row r="289" spans="1:20" s="36" customFormat="1" ht="8.1" customHeight="1">
      <c r="A289" s="84" t="s">
        <v>445</v>
      </c>
      <c r="B289" s="85"/>
      <c r="C289" s="105" t="s">
        <v>397</v>
      </c>
      <c r="D289" s="106"/>
      <c r="E289" s="106"/>
      <c r="F289" s="106"/>
      <c r="G289" s="107"/>
      <c r="H289" s="37" t="s">
        <v>19</v>
      </c>
      <c r="I289" s="38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7"/>
    </row>
    <row r="290" spans="1:20" s="36" customFormat="1" ht="8.1" customHeight="1">
      <c r="A290" s="84" t="s">
        <v>446</v>
      </c>
      <c r="B290" s="85"/>
      <c r="C290" s="86" t="s">
        <v>447</v>
      </c>
      <c r="D290" s="87"/>
      <c r="E290" s="87"/>
      <c r="F290" s="87"/>
      <c r="G290" s="88"/>
      <c r="H290" s="37" t="s">
        <v>19</v>
      </c>
      <c r="I290" s="38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7"/>
    </row>
    <row r="291" spans="1:20" s="36" customFormat="1" ht="8.1" customHeight="1">
      <c r="A291" s="84" t="s">
        <v>448</v>
      </c>
      <c r="B291" s="85"/>
      <c r="C291" s="105" t="s">
        <v>397</v>
      </c>
      <c r="D291" s="106"/>
      <c r="E291" s="106"/>
      <c r="F291" s="106"/>
      <c r="G291" s="107"/>
      <c r="H291" s="37" t="s">
        <v>19</v>
      </c>
      <c r="I291" s="38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7"/>
    </row>
    <row r="292" spans="1:20" s="36" customFormat="1" ht="8.1" customHeight="1">
      <c r="A292" s="84" t="s">
        <v>449</v>
      </c>
      <c r="B292" s="85"/>
      <c r="C292" s="86" t="s">
        <v>450</v>
      </c>
      <c r="D292" s="87"/>
      <c r="E292" s="87"/>
      <c r="F292" s="87"/>
      <c r="G292" s="88"/>
      <c r="H292" s="37" t="s">
        <v>19</v>
      </c>
      <c r="I292" s="38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7"/>
    </row>
    <row r="293" spans="1:20" s="36" customFormat="1" ht="8.1" customHeight="1">
      <c r="A293" s="84" t="s">
        <v>451</v>
      </c>
      <c r="B293" s="85"/>
      <c r="C293" s="105" t="s">
        <v>397</v>
      </c>
      <c r="D293" s="106"/>
      <c r="E293" s="106"/>
      <c r="F293" s="106"/>
      <c r="G293" s="107"/>
      <c r="H293" s="37" t="s">
        <v>19</v>
      </c>
      <c r="I293" s="38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7"/>
    </row>
    <row r="294" spans="1:20" s="36" customFormat="1" ht="8.1" customHeight="1">
      <c r="A294" s="84" t="s">
        <v>452</v>
      </c>
      <c r="B294" s="85"/>
      <c r="C294" s="86" t="s">
        <v>453</v>
      </c>
      <c r="D294" s="87"/>
      <c r="E294" s="87"/>
      <c r="F294" s="87"/>
      <c r="G294" s="88"/>
      <c r="H294" s="37" t="s">
        <v>19</v>
      </c>
      <c r="I294" s="38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7"/>
    </row>
    <row r="295" spans="1:20" s="36" customFormat="1" ht="8.1" customHeight="1">
      <c r="A295" s="84" t="s">
        <v>454</v>
      </c>
      <c r="B295" s="85"/>
      <c r="C295" s="105" t="s">
        <v>397</v>
      </c>
      <c r="D295" s="106"/>
      <c r="E295" s="106"/>
      <c r="F295" s="106"/>
      <c r="G295" s="107"/>
      <c r="H295" s="37" t="s">
        <v>19</v>
      </c>
      <c r="I295" s="38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7"/>
    </row>
    <row r="296" spans="1:20" s="36" customFormat="1" ht="8.1" customHeight="1">
      <c r="A296" s="84" t="s">
        <v>455</v>
      </c>
      <c r="B296" s="85"/>
      <c r="C296" s="86" t="s">
        <v>456</v>
      </c>
      <c r="D296" s="87"/>
      <c r="E296" s="87"/>
      <c r="F296" s="87"/>
      <c r="G296" s="88"/>
      <c r="H296" s="37" t="s">
        <v>19</v>
      </c>
      <c r="I296" s="38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7"/>
    </row>
    <row r="297" spans="1:20" s="36" customFormat="1" ht="8.1" customHeight="1">
      <c r="A297" s="84" t="s">
        <v>457</v>
      </c>
      <c r="B297" s="85"/>
      <c r="C297" s="105" t="s">
        <v>397</v>
      </c>
      <c r="D297" s="106"/>
      <c r="E297" s="106"/>
      <c r="F297" s="106"/>
      <c r="G297" s="107"/>
      <c r="H297" s="37" t="s">
        <v>19</v>
      </c>
      <c r="I297" s="38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7"/>
    </row>
    <row r="298" spans="1:20" s="36" customFormat="1" ht="16.5" customHeight="1">
      <c r="A298" s="84" t="s">
        <v>458</v>
      </c>
      <c r="B298" s="85"/>
      <c r="C298" s="86" t="s">
        <v>459</v>
      </c>
      <c r="D298" s="87"/>
      <c r="E298" s="87"/>
      <c r="F298" s="87"/>
      <c r="G298" s="88"/>
      <c r="H298" s="37" t="s">
        <v>19</v>
      </c>
      <c r="I298" s="38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7"/>
    </row>
    <row r="299" spans="1:20" s="36" customFormat="1" ht="8.1" customHeight="1">
      <c r="A299" s="84" t="s">
        <v>460</v>
      </c>
      <c r="B299" s="85"/>
      <c r="C299" s="105" t="s">
        <v>397</v>
      </c>
      <c r="D299" s="106"/>
      <c r="E299" s="106"/>
      <c r="F299" s="106"/>
      <c r="G299" s="107"/>
      <c r="H299" s="37" t="s">
        <v>19</v>
      </c>
      <c r="I299" s="38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7"/>
    </row>
    <row r="300" spans="1:20" s="36" customFormat="1" ht="8.1" customHeight="1">
      <c r="A300" s="84" t="s">
        <v>461</v>
      </c>
      <c r="B300" s="85"/>
      <c r="C300" s="86" t="s">
        <v>462</v>
      </c>
      <c r="D300" s="87"/>
      <c r="E300" s="87"/>
      <c r="F300" s="87"/>
      <c r="G300" s="88"/>
      <c r="H300" s="37" t="s">
        <v>19</v>
      </c>
      <c r="I300" s="38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7"/>
    </row>
    <row r="301" spans="1:20" s="36" customFormat="1" ht="8.1" customHeight="1">
      <c r="A301" s="84" t="s">
        <v>463</v>
      </c>
      <c r="B301" s="85"/>
      <c r="C301" s="105" t="s">
        <v>397</v>
      </c>
      <c r="D301" s="106"/>
      <c r="E301" s="106"/>
      <c r="F301" s="106"/>
      <c r="G301" s="107"/>
      <c r="H301" s="37" t="s">
        <v>19</v>
      </c>
      <c r="I301" s="38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7"/>
    </row>
    <row r="302" spans="1:20" s="36" customFormat="1" ht="17.100000000000001" customHeight="1">
      <c r="A302" s="84" t="s">
        <v>464</v>
      </c>
      <c r="B302" s="85"/>
      <c r="C302" s="94" t="s">
        <v>465</v>
      </c>
      <c r="D302" s="95"/>
      <c r="E302" s="95"/>
      <c r="F302" s="95"/>
      <c r="G302" s="96"/>
      <c r="H302" s="37" t="s">
        <v>466</v>
      </c>
      <c r="I302" s="38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7"/>
    </row>
    <row r="303" spans="1:20" s="36" customFormat="1" ht="8.1" customHeight="1">
      <c r="A303" s="84" t="s">
        <v>467</v>
      </c>
      <c r="B303" s="85"/>
      <c r="C303" s="86" t="s">
        <v>468</v>
      </c>
      <c r="D303" s="87"/>
      <c r="E303" s="87"/>
      <c r="F303" s="87"/>
      <c r="G303" s="88"/>
      <c r="H303" s="37" t="s">
        <v>466</v>
      </c>
      <c r="I303" s="38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7"/>
    </row>
    <row r="304" spans="1:20" s="36" customFormat="1" ht="17.100000000000001" customHeight="1">
      <c r="A304" s="84" t="s">
        <v>469</v>
      </c>
      <c r="B304" s="85"/>
      <c r="C304" s="86" t="s">
        <v>470</v>
      </c>
      <c r="D304" s="87"/>
      <c r="E304" s="87"/>
      <c r="F304" s="87"/>
      <c r="G304" s="88"/>
      <c r="H304" s="37" t="s">
        <v>466</v>
      </c>
      <c r="I304" s="38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7"/>
    </row>
    <row r="305" spans="1:20" s="36" customFormat="1" ht="17.100000000000001" customHeight="1">
      <c r="A305" s="84" t="s">
        <v>471</v>
      </c>
      <c r="B305" s="85"/>
      <c r="C305" s="86" t="s">
        <v>472</v>
      </c>
      <c r="D305" s="87"/>
      <c r="E305" s="87"/>
      <c r="F305" s="87"/>
      <c r="G305" s="88"/>
      <c r="H305" s="37" t="s">
        <v>466</v>
      </c>
      <c r="I305" s="38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7"/>
    </row>
    <row r="306" spans="1:20" s="36" customFormat="1" ht="17.100000000000001" customHeight="1">
      <c r="A306" s="84" t="s">
        <v>473</v>
      </c>
      <c r="B306" s="85"/>
      <c r="C306" s="86" t="s">
        <v>474</v>
      </c>
      <c r="D306" s="87"/>
      <c r="E306" s="87"/>
      <c r="F306" s="87"/>
      <c r="G306" s="88"/>
      <c r="H306" s="37" t="s">
        <v>466</v>
      </c>
      <c r="I306" s="38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7"/>
    </row>
    <row r="307" spans="1:20" s="36" customFormat="1" ht="8.1" customHeight="1">
      <c r="A307" s="84" t="s">
        <v>475</v>
      </c>
      <c r="B307" s="85"/>
      <c r="C307" s="86" t="s">
        <v>476</v>
      </c>
      <c r="D307" s="87"/>
      <c r="E307" s="87"/>
      <c r="F307" s="87"/>
      <c r="G307" s="88"/>
      <c r="H307" s="37" t="s">
        <v>466</v>
      </c>
      <c r="I307" s="38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7"/>
    </row>
    <row r="308" spans="1:20" s="36" customFormat="1" ht="8.1" customHeight="1">
      <c r="A308" s="84" t="s">
        <v>477</v>
      </c>
      <c r="B308" s="85"/>
      <c r="C308" s="86" t="s">
        <v>478</v>
      </c>
      <c r="D308" s="87"/>
      <c r="E308" s="87"/>
      <c r="F308" s="87"/>
      <c r="G308" s="88"/>
      <c r="H308" s="37" t="s">
        <v>466</v>
      </c>
      <c r="I308" s="38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7"/>
    </row>
    <row r="309" spans="1:20" s="36" customFormat="1" ht="8.1" customHeight="1">
      <c r="A309" s="84" t="s">
        <v>479</v>
      </c>
      <c r="B309" s="85"/>
      <c r="C309" s="86" t="s">
        <v>480</v>
      </c>
      <c r="D309" s="87"/>
      <c r="E309" s="87"/>
      <c r="F309" s="87"/>
      <c r="G309" s="88"/>
      <c r="H309" s="37" t="s">
        <v>466</v>
      </c>
      <c r="I309" s="38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7"/>
    </row>
    <row r="310" spans="1:20" s="36" customFormat="1" ht="8.1" customHeight="1">
      <c r="A310" s="84" t="s">
        <v>481</v>
      </c>
      <c r="B310" s="85"/>
      <c r="C310" s="86" t="s">
        <v>482</v>
      </c>
      <c r="D310" s="87"/>
      <c r="E310" s="87"/>
      <c r="F310" s="87"/>
      <c r="G310" s="88"/>
      <c r="H310" s="37" t="s">
        <v>466</v>
      </c>
      <c r="I310" s="38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7"/>
    </row>
    <row r="311" spans="1:20" s="36" customFormat="1" ht="8.1" customHeight="1">
      <c r="A311" s="84" t="s">
        <v>483</v>
      </c>
      <c r="B311" s="85"/>
      <c r="C311" s="86" t="s">
        <v>484</v>
      </c>
      <c r="D311" s="87"/>
      <c r="E311" s="87"/>
      <c r="F311" s="87"/>
      <c r="G311" s="88"/>
      <c r="H311" s="37" t="s">
        <v>466</v>
      </c>
      <c r="I311" s="38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7"/>
    </row>
    <row r="312" spans="1:20" s="36" customFormat="1" ht="16.5" customHeight="1">
      <c r="A312" s="84" t="s">
        <v>485</v>
      </c>
      <c r="B312" s="85"/>
      <c r="C312" s="86" t="s">
        <v>486</v>
      </c>
      <c r="D312" s="87"/>
      <c r="E312" s="87"/>
      <c r="F312" s="87"/>
      <c r="G312" s="88"/>
      <c r="H312" s="37" t="s">
        <v>466</v>
      </c>
      <c r="I312" s="38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7"/>
    </row>
    <row r="313" spans="1:20" s="36" customFormat="1" ht="8.1" customHeight="1">
      <c r="A313" s="84" t="s">
        <v>487</v>
      </c>
      <c r="B313" s="85"/>
      <c r="C313" s="105" t="s">
        <v>43</v>
      </c>
      <c r="D313" s="106"/>
      <c r="E313" s="106"/>
      <c r="F313" s="106"/>
      <c r="G313" s="107"/>
      <c r="H313" s="37" t="s">
        <v>466</v>
      </c>
      <c r="I313" s="38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7"/>
    </row>
    <row r="314" spans="1:20" s="36" customFormat="1" ht="9" customHeight="1" thickBot="1">
      <c r="A314" s="89" t="s">
        <v>488</v>
      </c>
      <c r="B314" s="90"/>
      <c r="C314" s="151" t="s">
        <v>45</v>
      </c>
      <c r="D314" s="152"/>
      <c r="E314" s="152"/>
      <c r="F314" s="152"/>
      <c r="G314" s="153"/>
      <c r="H314" s="43" t="s">
        <v>466</v>
      </c>
      <c r="I314" s="44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3"/>
    </row>
    <row r="315" spans="1:20" s="36" customFormat="1" ht="10.5" customHeight="1" thickBot="1">
      <c r="A315" s="154" t="s">
        <v>489</v>
      </c>
      <c r="B315" s="155"/>
      <c r="C315" s="155"/>
      <c r="D315" s="155"/>
      <c r="E315" s="155"/>
      <c r="F315" s="155"/>
      <c r="G315" s="155"/>
      <c r="H315" s="155"/>
      <c r="I315" s="155"/>
      <c r="J315" s="155"/>
      <c r="K315" s="155"/>
      <c r="L315" s="155"/>
      <c r="M315" s="155"/>
      <c r="N315" s="155"/>
      <c r="O315" s="155"/>
      <c r="P315" s="155"/>
      <c r="Q315" s="155"/>
      <c r="R315" s="155"/>
      <c r="S315" s="155"/>
      <c r="T315" s="156"/>
    </row>
    <row r="316" spans="1:20" s="36" customFormat="1" ht="13.15" customHeight="1">
      <c r="A316" s="146" t="s">
        <v>490</v>
      </c>
      <c r="B316" s="147"/>
      <c r="C316" s="148" t="s">
        <v>491</v>
      </c>
      <c r="D316" s="149"/>
      <c r="E316" s="149"/>
      <c r="F316" s="149"/>
      <c r="G316" s="150"/>
      <c r="H316" s="51" t="s">
        <v>224</v>
      </c>
      <c r="I316" s="52" t="s">
        <v>492</v>
      </c>
      <c r="J316" s="53" t="s">
        <v>492</v>
      </c>
      <c r="K316" s="53" t="s">
        <v>492</v>
      </c>
      <c r="L316" s="53" t="s">
        <v>492</v>
      </c>
      <c r="M316" s="53" t="s">
        <v>492</v>
      </c>
      <c r="N316" s="53" t="s">
        <v>492</v>
      </c>
      <c r="O316" s="53" t="s">
        <v>492</v>
      </c>
      <c r="P316" s="53" t="s">
        <v>492</v>
      </c>
      <c r="Q316" s="53" t="s">
        <v>492</v>
      </c>
      <c r="R316" s="53" t="s">
        <v>492</v>
      </c>
      <c r="S316" s="53" t="s">
        <v>492</v>
      </c>
      <c r="T316" s="51" t="s">
        <v>492</v>
      </c>
    </row>
    <row r="317" spans="1:20" s="36" customFormat="1" ht="8.25" customHeight="1">
      <c r="A317" s="84" t="s">
        <v>493</v>
      </c>
      <c r="B317" s="85"/>
      <c r="C317" s="94" t="s">
        <v>494</v>
      </c>
      <c r="D317" s="95"/>
      <c r="E317" s="95"/>
      <c r="F317" s="95"/>
      <c r="G317" s="96"/>
      <c r="H317" s="37" t="s">
        <v>495</v>
      </c>
      <c r="I317" s="38">
        <v>0</v>
      </c>
      <c r="J317" s="39">
        <v>0</v>
      </c>
      <c r="K317" s="39">
        <v>0</v>
      </c>
      <c r="L317" s="39">
        <v>0</v>
      </c>
      <c r="M317" s="39">
        <v>0</v>
      </c>
      <c r="N317" s="39">
        <v>0</v>
      </c>
      <c r="O317" s="39">
        <v>0</v>
      </c>
      <c r="P317" s="39">
        <v>0</v>
      </c>
      <c r="Q317" s="39">
        <v>0</v>
      </c>
      <c r="R317" s="39">
        <v>0</v>
      </c>
      <c r="S317" s="39">
        <v>0</v>
      </c>
      <c r="T317" s="37">
        <v>0</v>
      </c>
    </row>
    <row r="318" spans="1:20" s="36" customFormat="1" ht="8.25" customHeight="1">
      <c r="A318" s="84" t="s">
        <v>496</v>
      </c>
      <c r="B318" s="85"/>
      <c r="C318" s="94" t="s">
        <v>497</v>
      </c>
      <c r="D318" s="95"/>
      <c r="E318" s="95"/>
      <c r="F318" s="95"/>
      <c r="G318" s="96"/>
      <c r="H318" s="37" t="s">
        <v>498</v>
      </c>
      <c r="I318" s="38">
        <v>0</v>
      </c>
      <c r="J318" s="39">
        <v>0</v>
      </c>
      <c r="K318" s="39">
        <v>0</v>
      </c>
      <c r="L318" s="39">
        <v>0</v>
      </c>
      <c r="M318" s="39">
        <v>0</v>
      </c>
      <c r="N318" s="39">
        <v>0</v>
      </c>
      <c r="O318" s="39">
        <v>0</v>
      </c>
      <c r="P318" s="39">
        <v>0</v>
      </c>
      <c r="Q318" s="39">
        <v>0</v>
      </c>
      <c r="R318" s="39">
        <v>0</v>
      </c>
      <c r="S318" s="39">
        <v>0</v>
      </c>
      <c r="T318" s="37">
        <v>0</v>
      </c>
    </row>
    <row r="319" spans="1:20" s="36" customFormat="1" ht="8.25" customHeight="1">
      <c r="A319" s="84" t="s">
        <v>499</v>
      </c>
      <c r="B319" s="85"/>
      <c r="C319" s="94" t="s">
        <v>500</v>
      </c>
      <c r="D319" s="95"/>
      <c r="E319" s="95"/>
      <c r="F319" s="95"/>
      <c r="G319" s="96"/>
      <c r="H319" s="37" t="s">
        <v>495</v>
      </c>
      <c r="I319" s="38">
        <v>0</v>
      </c>
      <c r="J319" s="39">
        <v>0</v>
      </c>
      <c r="K319" s="39">
        <v>0</v>
      </c>
      <c r="L319" s="39">
        <v>0</v>
      </c>
      <c r="M319" s="39">
        <v>0</v>
      </c>
      <c r="N319" s="39">
        <v>0</v>
      </c>
      <c r="O319" s="39">
        <v>0</v>
      </c>
      <c r="P319" s="39">
        <v>0</v>
      </c>
      <c r="Q319" s="39">
        <v>0</v>
      </c>
      <c r="R319" s="39">
        <v>0</v>
      </c>
      <c r="S319" s="39">
        <v>0</v>
      </c>
      <c r="T319" s="37">
        <v>0</v>
      </c>
    </row>
    <row r="320" spans="1:20" s="36" customFormat="1" ht="8.25" customHeight="1">
      <c r="A320" s="84" t="s">
        <v>501</v>
      </c>
      <c r="B320" s="85"/>
      <c r="C320" s="94" t="s">
        <v>502</v>
      </c>
      <c r="D320" s="95"/>
      <c r="E320" s="95"/>
      <c r="F320" s="95"/>
      <c r="G320" s="96"/>
      <c r="H320" s="37" t="s">
        <v>498</v>
      </c>
      <c r="I320" s="38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>
        <v>0</v>
      </c>
      <c r="Q320" s="39">
        <v>0</v>
      </c>
      <c r="R320" s="39">
        <v>0</v>
      </c>
      <c r="S320" s="39">
        <v>0</v>
      </c>
      <c r="T320" s="37">
        <v>0</v>
      </c>
    </row>
    <row r="321" spans="1:20" s="36" customFormat="1" ht="8.25" customHeight="1">
      <c r="A321" s="84" t="s">
        <v>503</v>
      </c>
      <c r="B321" s="85"/>
      <c r="C321" s="94" t="s">
        <v>504</v>
      </c>
      <c r="D321" s="95"/>
      <c r="E321" s="95"/>
      <c r="F321" s="95"/>
      <c r="G321" s="96"/>
      <c r="H321" s="37" t="s">
        <v>505</v>
      </c>
      <c r="I321" s="38">
        <v>0</v>
      </c>
      <c r="J321" s="39">
        <v>0</v>
      </c>
      <c r="K321" s="39">
        <v>0</v>
      </c>
      <c r="L321" s="39">
        <v>0</v>
      </c>
      <c r="M321" s="39">
        <v>0</v>
      </c>
      <c r="N321" s="39">
        <v>0</v>
      </c>
      <c r="O321" s="39">
        <v>0</v>
      </c>
      <c r="P321" s="39">
        <v>0</v>
      </c>
      <c r="Q321" s="39">
        <v>0</v>
      </c>
      <c r="R321" s="39">
        <v>0</v>
      </c>
      <c r="S321" s="39">
        <v>0</v>
      </c>
      <c r="T321" s="37">
        <v>0</v>
      </c>
    </row>
    <row r="322" spans="1:20" s="36" customFormat="1" ht="8.25" customHeight="1">
      <c r="A322" s="84" t="s">
        <v>506</v>
      </c>
      <c r="B322" s="85"/>
      <c r="C322" s="94" t="s">
        <v>507</v>
      </c>
      <c r="D322" s="95"/>
      <c r="E322" s="95"/>
      <c r="F322" s="95"/>
      <c r="G322" s="96"/>
      <c r="H322" s="37" t="s">
        <v>224</v>
      </c>
      <c r="I322" s="38" t="s">
        <v>492</v>
      </c>
      <c r="J322" s="39" t="s">
        <v>492</v>
      </c>
      <c r="K322" s="39" t="s">
        <v>492</v>
      </c>
      <c r="L322" s="39" t="s">
        <v>492</v>
      </c>
      <c r="M322" s="39" t="s">
        <v>492</v>
      </c>
      <c r="N322" s="39" t="s">
        <v>492</v>
      </c>
      <c r="O322" s="39" t="s">
        <v>492</v>
      </c>
      <c r="P322" s="39" t="s">
        <v>492</v>
      </c>
      <c r="Q322" s="39" t="s">
        <v>492</v>
      </c>
      <c r="R322" s="39" t="s">
        <v>492</v>
      </c>
      <c r="S322" s="39" t="s">
        <v>492</v>
      </c>
      <c r="T322" s="37" t="s">
        <v>492</v>
      </c>
    </row>
    <row r="323" spans="1:20" s="36" customFormat="1" ht="8.1" customHeight="1">
      <c r="A323" s="84" t="s">
        <v>508</v>
      </c>
      <c r="B323" s="85"/>
      <c r="C323" s="86" t="s">
        <v>509</v>
      </c>
      <c r="D323" s="87"/>
      <c r="E323" s="87"/>
      <c r="F323" s="87"/>
      <c r="G323" s="88"/>
      <c r="H323" s="37" t="s">
        <v>505</v>
      </c>
      <c r="I323" s="38">
        <v>0</v>
      </c>
      <c r="J323" s="39">
        <v>0</v>
      </c>
      <c r="K323" s="39">
        <v>0</v>
      </c>
      <c r="L323" s="39">
        <v>0</v>
      </c>
      <c r="M323" s="39">
        <v>0</v>
      </c>
      <c r="N323" s="39">
        <v>0</v>
      </c>
      <c r="O323" s="39">
        <v>0</v>
      </c>
      <c r="P323" s="39">
        <v>0</v>
      </c>
      <c r="Q323" s="39">
        <v>0</v>
      </c>
      <c r="R323" s="39">
        <v>0</v>
      </c>
      <c r="S323" s="39">
        <v>0</v>
      </c>
      <c r="T323" s="37">
        <v>0</v>
      </c>
    </row>
    <row r="324" spans="1:20" s="36" customFormat="1" ht="8.1" customHeight="1">
      <c r="A324" s="84" t="s">
        <v>510</v>
      </c>
      <c r="B324" s="85"/>
      <c r="C324" s="86" t="s">
        <v>511</v>
      </c>
      <c r="D324" s="87"/>
      <c r="E324" s="87"/>
      <c r="F324" s="87"/>
      <c r="G324" s="88"/>
      <c r="H324" s="37" t="s">
        <v>512</v>
      </c>
      <c r="I324" s="38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>
        <v>0</v>
      </c>
      <c r="Q324" s="39">
        <v>0</v>
      </c>
      <c r="R324" s="39">
        <v>0</v>
      </c>
      <c r="S324" s="39">
        <v>0</v>
      </c>
      <c r="T324" s="37">
        <v>0</v>
      </c>
    </row>
    <row r="325" spans="1:20" s="36" customFormat="1" ht="8.25" customHeight="1">
      <c r="A325" s="84" t="s">
        <v>513</v>
      </c>
      <c r="B325" s="85"/>
      <c r="C325" s="94" t="s">
        <v>514</v>
      </c>
      <c r="D325" s="95"/>
      <c r="E325" s="95"/>
      <c r="F325" s="95"/>
      <c r="G325" s="96"/>
      <c r="H325" s="37" t="s">
        <v>224</v>
      </c>
      <c r="I325" s="38" t="s">
        <v>492</v>
      </c>
      <c r="J325" s="39" t="s">
        <v>492</v>
      </c>
      <c r="K325" s="39" t="s">
        <v>492</v>
      </c>
      <c r="L325" s="39" t="s">
        <v>492</v>
      </c>
      <c r="M325" s="39" t="s">
        <v>492</v>
      </c>
      <c r="N325" s="39" t="s">
        <v>492</v>
      </c>
      <c r="O325" s="39" t="s">
        <v>492</v>
      </c>
      <c r="P325" s="39" t="s">
        <v>492</v>
      </c>
      <c r="Q325" s="39" t="s">
        <v>492</v>
      </c>
      <c r="R325" s="39" t="s">
        <v>492</v>
      </c>
      <c r="S325" s="39" t="s">
        <v>492</v>
      </c>
      <c r="T325" s="37" t="s">
        <v>492</v>
      </c>
    </row>
    <row r="326" spans="1:20" s="36" customFormat="1" ht="8.1" customHeight="1">
      <c r="A326" s="84" t="s">
        <v>515</v>
      </c>
      <c r="B326" s="85"/>
      <c r="C326" s="86" t="s">
        <v>509</v>
      </c>
      <c r="D326" s="87"/>
      <c r="E326" s="87"/>
      <c r="F326" s="87"/>
      <c r="G326" s="88"/>
      <c r="H326" s="37" t="s">
        <v>505</v>
      </c>
      <c r="I326" s="38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>
        <v>0</v>
      </c>
      <c r="Q326" s="39">
        <v>0</v>
      </c>
      <c r="R326" s="39">
        <v>0</v>
      </c>
      <c r="S326" s="39">
        <v>0</v>
      </c>
      <c r="T326" s="37">
        <v>0</v>
      </c>
    </row>
    <row r="327" spans="1:20" s="36" customFormat="1" ht="8.1" customHeight="1">
      <c r="A327" s="84" t="s">
        <v>516</v>
      </c>
      <c r="B327" s="85"/>
      <c r="C327" s="86" t="s">
        <v>517</v>
      </c>
      <c r="D327" s="87"/>
      <c r="E327" s="87"/>
      <c r="F327" s="87"/>
      <c r="G327" s="88"/>
      <c r="H327" s="37" t="s">
        <v>495</v>
      </c>
      <c r="I327" s="38">
        <v>0</v>
      </c>
      <c r="J327" s="39">
        <v>0</v>
      </c>
      <c r="K327" s="39">
        <v>0</v>
      </c>
      <c r="L327" s="39">
        <v>0</v>
      </c>
      <c r="M327" s="39">
        <v>0</v>
      </c>
      <c r="N327" s="39">
        <v>0</v>
      </c>
      <c r="O327" s="39">
        <v>0</v>
      </c>
      <c r="P327" s="39">
        <v>0</v>
      </c>
      <c r="Q327" s="39">
        <v>0</v>
      </c>
      <c r="R327" s="39">
        <v>0</v>
      </c>
      <c r="S327" s="39">
        <v>0</v>
      </c>
      <c r="T327" s="37">
        <v>0</v>
      </c>
    </row>
    <row r="328" spans="1:20" s="36" customFormat="1" ht="8.1" customHeight="1">
      <c r="A328" s="84" t="s">
        <v>518</v>
      </c>
      <c r="B328" s="85"/>
      <c r="C328" s="86" t="s">
        <v>511</v>
      </c>
      <c r="D328" s="87"/>
      <c r="E328" s="87"/>
      <c r="F328" s="87"/>
      <c r="G328" s="88"/>
      <c r="H328" s="37" t="s">
        <v>512</v>
      </c>
      <c r="I328" s="38">
        <v>0</v>
      </c>
      <c r="J328" s="39">
        <v>0</v>
      </c>
      <c r="K328" s="39">
        <v>0</v>
      </c>
      <c r="L328" s="39">
        <v>0</v>
      </c>
      <c r="M328" s="39">
        <v>0</v>
      </c>
      <c r="N328" s="39">
        <v>0</v>
      </c>
      <c r="O328" s="39">
        <v>0</v>
      </c>
      <c r="P328" s="39">
        <v>0</v>
      </c>
      <c r="Q328" s="39">
        <v>0</v>
      </c>
      <c r="R328" s="39">
        <v>0</v>
      </c>
      <c r="S328" s="39">
        <v>0</v>
      </c>
      <c r="T328" s="37">
        <v>0</v>
      </c>
    </row>
    <row r="329" spans="1:20" s="36" customFormat="1" ht="8.25" customHeight="1">
      <c r="A329" s="84" t="s">
        <v>519</v>
      </c>
      <c r="B329" s="85"/>
      <c r="C329" s="94" t="s">
        <v>520</v>
      </c>
      <c r="D329" s="95"/>
      <c r="E329" s="95"/>
      <c r="F329" s="95"/>
      <c r="G329" s="96"/>
      <c r="H329" s="37" t="s">
        <v>224</v>
      </c>
      <c r="I329" s="38" t="s">
        <v>492</v>
      </c>
      <c r="J329" s="39" t="s">
        <v>492</v>
      </c>
      <c r="K329" s="39" t="s">
        <v>492</v>
      </c>
      <c r="L329" s="39" t="s">
        <v>492</v>
      </c>
      <c r="M329" s="39" t="s">
        <v>492</v>
      </c>
      <c r="N329" s="39" t="s">
        <v>492</v>
      </c>
      <c r="O329" s="39" t="s">
        <v>492</v>
      </c>
      <c r="P329" s="39" t="s">
        <v>492</v>
      </c>
      <c r="Q329" s="39" t="s">
        <v>492</v>
      </c>
      <c r="R329" s="39" t="s">
        <v>492</v>
      </c>
      <c r="S329" s="39" t="s">
        <v>492</v>
      </c>
      <c r="T329" s="37" t="s">
        <v>492</v>
      </c>
    </row>
    <row r="330" spans="1:20" s="36" customFormat="1" ht="8.1" customHeight="1">
      <c r="A330" s="84" t="s">
        <v>521</v>
      </c>
      <c r="B330" s="85"/>
      <c r="C330" s="86" t="s">
        <v>509</v>
      </c>
      <c r="D330" s="87"/>
      <c r="E330" s="87"/>
      <c r="F330" s="87"/>
      <c r="G330" s="88"/>
      <c r="H330" s="37" t="s">
        <v>505</v>
      </c>
      <c r="I330" s="38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>
        <v>0</v>
      </c>
      <c r="Q330" s="39">
        <v>0</v>
      </c>
      <c r="R330" s="39">
        <v>0</v>
      </c>
      <c r="S330" s="39">
        <v>0</v>
      </c>
      <c r="T330" s="37">
        <v>0</v>
      </c>
    </row>
    <row r="331" spans="1:20" s="36" customFormat="1" ht="8.1" customHeight="1">
      <c r="A331" s="84" t="s">
        <v>522</v>
      </c>
      <c r="B331" s="85"/>
      <c r="C331" s="86" t="s">
        <v>511</v>
      </c>
      <c r="D331" s="87"/>
      <c r="E331" s="87"/>
      <c r="F331" s="87"/>
      <c r="G331" s="88"/>
      <c r="H331" s="37" t="s">
        <v>512</v>
      </c>
      <c r="I331" s="38">
        <v>0</v>
      </c>
      <c r="J331" s="39">
        <v>0</v>
      </c>
      <c r="K331" s="39">
        <v>0</v>
      </c>
      <c r="L331" s="39">
        <v>0</v>
      </c>
      <c r="M331" s="39">
        <v>0</v>
      </c>
      <c r="N331" s="39">
        <v>0</v>
      </c>
      <c r="O331" s="39">
        <v>0</v>
      </c>
      <c r="P331" s="39">
        <v>0</v>
      </c>
      <c r="Q331" s="39">
        <v>0</v>
      </c>
      <c r="R331" s="39">
        <v>0</v>
      </c>
      <c r="S331" s="39">
        <v>0</v>
      </c>
      <c r="T331" s="37">
        <v>0</v>
      </c>
    </row>
    <row r="332" spans="1:20" s="36" customFormat="1" ht="8.25" customHeight="1">
      <c r="A332" s="84" t="s">
        <v>523</v>
      </c>
      <c r="B332" s="85"/>
      <c r="C332" s="94" t="s">
        <v>524</v>
      </c>
      <c r="D332" s="95"/>
      <c r="E332" s="95"/>
      <c r="F332" s="95"/>
      <c r="G332" s="96"/>
      <c r="H332" s="37" t="s">
        <v>224</v>
      </c>
      <c r="I332" s="38" t="s">
        <v>492</v>
      </c>
      <c r="J332" s="39" t="s">
        <v>492</v>
      </c>
      <c r="K332" s="39" t="s">
        <v>492</v>
      </c>
      <c r="L332" s="39" t="s">
        <v>492</v>
      </c>
      <c r="M332" s="39" t="s">
        <v>492</v>
      </c>
      <c r="N332" s="39" t="s">
        <v>492</v>
      </c>
      <c r="O332" s="39" t="s">
        <v>492</v>
      </c>
      <c r="P332" s="39" t="s">
        <v>492</v>
      </c>
      <c r="Q332" s="39" t="s">
        <v>492</v>
      </c>
      <c r="R332" s="39" t="s">
        <v>492</v>
      </c>
      <c r="S332" s="39" t="s">
        <v>492</v>
      </c>
      <c r="T332" s="37" t="s">
        <v>492</v>
      </c>
    </row>
    <row r="333" spans="1:20" s="36" customFormat="1" ht="8.1" customHeight="1">
      <c r="A333" s="84" t="s">
        <v>525</v>
      </c>
      <c r="B333" s="85"/>
      <c r="C333" s="86" t="s">
        <v>509</v>
      </c>
      <c r="D333" s="87"/>
      <c r="E333" s="87"/>
      <c r="F333" s="87"/>
      <c r="G333" s="88"/>
      <c r="H333" s="37" t="s">
        <v>505</v>
      </c>
      <c r="I333" s="38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>
        <v>0</v>
      </c>
      <c r="Q333" s="39">
        <v>0</v>
      </c>
      <c r="R333" s="39">
        <v>0</v>
      </c>
      <c r="S333" s="39">
        <v>0</v>
      </c>
      <c r="T333" s="37">
        <v>0</v>
      </c>
    </row>
    <row r="334" spans="1:20" s="36" customFormat="1" ht="8.1" customHeight="1">
      <c r="A334" s="84" t="s">
        <v>526</v>
      </c>
      <c r="B334" s="85"/>
      <c r="C334" s="86" t="s">
        <v>517</v>
      </c>
      <c r="D334" s="87"/>
      <c r="E334" s="87"/>
      <c r="F334" s="87"/>
      <c r="G334" s="88"/>
      <c r="H334" s="37" t="s">
        <v>495</v>
      </c>
      <c r="I334" s="38">
        <v>0</v>
      </c>
      <c r="J334" s="39">
        <v>0</v>
      </c>
      <c r="K334" s="39">
        <v>0</v>
      </c>
      <c r="L334" s="39">
        <v>0</v>
      </c>
      <c r="M334" s="39">
        <v>0</v>
      </c>
      <c r="N334" s="39">
        <v>0</v>
      </c>
      <c r="O334" s="39">
        <v>0</v>
      </c>
      <c r="P334" s="39">
        <v>0</v>
      </c>
      <c r="Q334" s="39">
        <v>0</v>
      </c>
      <c r="R334" s="39">
        <v>0</v>
      </c>
      <c r="S334" s="39">
        <v>0</v>
      </c>
      <c r="T334" s="37">
        <v>0</v>
      </c>
    </row>
    <row r="335" spans="1:20" s="36" customFormat="1" ht="8.1" customHeight="1">
      <c r="A335" s="84" t="s">
        <v>527</v>
      </c>
      <c r="B335" s="85"/>
      <c r="C335" s="86" t="s">
        <v>511</v>
      </c>
      <c r="D335" s="87"/>
      <c r="E335" s="87"/>
      <c r="F335" s="87"/>
      <c r="G335" s="88"/>
      <c r="H335" s="37" t="s">
        <v>512</v>
      </c>
      <c r="I335" s="38">
        <v>0</v>
      </c>
      <c r="J335" s="39">
        <v>0</v>
      </c>
      <c r="K335" s="39">
        <v>0</v>
      </c>
      <c r="L335" s="39">
        <v>0</v>
      </c>
      <c r="M335" s="39">
        <v>0</v>
      </c>
      <c r="N335" s="39">
        <v>0</v>
      </c>
      <c r="O335" s="39">
        <v>0</v>
      </c>
      <c r="P335" s="39">
        <v>0</v>
      </c>
      <c r="Q335" s="39">
        <v>0</v>
      </c>
      <c r="R335" s="39">
        <v>0</v>
      </c>
      <c r="S335" s="39">
        <v>0</v>
      </c>
      <c r="T335" s="37">
        <v>0</v>
      </c>
    </row>
    <row r="336" spans="1:20" s="54" customFormat="1" ht="9" customHeight="1">
      <c r="A336" s="146" t="s">
        <v>528</v>
      </c>
      <c r="B336" s="147"/>
      <c r="C336" s="148" t="s">
        <v>529</v>
      </c>
      <c r="D336" s="149"/>
      <c r="E336" s="149"/>
      <c r="F336" s="149"/>
      <c r="G336" s="150"/>
      <c r="H336" s="51" t="s">
        <v>224</v>
      </c>
      <c r="I336" s="52" t="s">
        <v>492</v>
      </c>
      <c r="J336" s="53" t="s">
        <v>492</v>
      </c>
      <c r="K336" s="53" t="s">
        <v>492</v>
      </c>
      <c r="L336" s="53" t="s">
        <v>492</v>
      </c>
      <c r="M336" s="53" t="s">
        <v>492</v>
      </c>
      <c r="N336" s="53" t="s">
        <v>492</v>
      </c>
      <c r="O336" s="53" t="s">
        <v>492</v>
      </c>
      <c r="P336" s="53" t="s">
        <v>492</v>
      </c>
      <c r="Q336" s="53" t="s">
        <v>492</v>
      </c>
      <c r="R336" s="53" t="s">
        <v>492</v>
      </c>
      <c r="S336" s="53" t="s">
        <v>492</v>
      </c>
      <c r="T336" s="51" t="s">
        <v>492</v>
      </c>
    </row>
    <row r="337" spans="1:20" s="36" customFormat="1" ht="8.25" customHeight="1">
      <c r="A337" s="84" t="s">
        <v>530</v>
      </c>
      <c r="B337" s="85"/>
      <c r="C337" s="94" t="s">
        <v>531</v>
      </c>
      <c r="D337" s="95"/>
      <c r="E337" s="95"/>
      <c r="F337" s="95"/>
      <c r="G337" s="96"/>
      <c r="H337" s="37" t="s">
        <v>505</v>
      </c>
      <c r="I337" s="38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>
        <v>0</v>
      </c>
      <c r="Q337" s="39">
        <v>0</v>
      </c>
      <c r="R337" s="39">
        <v>0</v>
      </c>
      <c r="S337" s="39">
        <v>0</v>
      </c>
      <c r="T337" s="37">
        <v>0</v>
      </c>
    </row>
    <row r="338" spans="1:20" s="36" customFormat="1" ht="16.5" customHeight="1">
      <c r="A338" s="84" t="s">
        <v>532</v>
      </c>
      <c r="B338" s="85"/>
      <c r="C338" s="86" t="s">
        <v>533</v>
      </c>
      <c r="D338" s="87"/>
      <c r="E338" s="87"/>
      <c r="F338" s="87"/>
      <c r="G338" s="88"/>
      <c r="H338" s="37" t="s">
        <v>505</v>
      </c>
      <c r="I338" s="38">
        <v>0</v>
      </c>
      <c r="J338" s="39">
        <v>0</v>
      </c>
      <c r="K338" s="39">
        <v>0</v>
      </c>
      <c r="L338" s="39">
        <v>0</v>
      </c>
      <c r="M338" s="39">
        <v>0</v>
      </c>
      <c r="N338" s="39">
        <v>0</v>
      </c>
      <c r="O338" s="39">
        <v>0</v>
      </c>
      <c r="P338" s="39">
        <v>0</v>
      </c>
      <c r="Q338" s="39">
        <v>0</v>
      </c>
      <c r="R338" s="39">
        <v>0</v>
      </c>
      <c r="S338" s="39">
        <v>0</v>
      </c>
      <c r="T338" s="37">
        <v>0</v>
      </c>
    </row>
    <row r="339" spans="1:20" s="36" customFormat="1" ht="8.1" customHeight="1">
      <c r="A339" s="84" t="s">
        <v>534</v>
      </c>
      <c r="B339" s="85"/>
      <c r="C339" s="105" t="s">
        <v>535</v>
      </c>
      <c r="D339" s="106"/>
      <c r="E339" s="106"/>
      <c r="F339" s="106"/>
      <c r="G339" s="107"/>
      <c r="H339" s="37" t="s">
        <v>505</v>
      </c>
      <c r="I339" s="38">
        <v>0</v>
      </c>
      <c r="J339" s="39">
        <v>0</v>
      </c>
      <c r="K339" s="39">
        <v>0</v>
      </c>
      <c r="L339" s="39">
        <v>0</v>
      </c>
      <c r="M339" s="39">
        <v>0</v>
      </c>
      <c r="N339" s="39">
        <v>0</v>
      </c>
      <c r="O339" s="39">
        <v>0</v>
      </c>
      <c r="P339" s="39">
        <v>0</v>
      </c>
      <c r="Q339" s="39">
        <v>0</v>
      </c>
      <c r="R339" s="39">
        <v>0</v>
      </c>
      <c r="S339" s="39">
        <v>0</v>
      </c>
      <c r="T339" s="37">
        <v>0</v>
      </c>
    </row>
    <row r="340" spans="1:20" s="36" customFormat="1" ht="8.1" customHeight="1">
      <c r="A340" s="84" t="s">
        <v>536</v>
      </c>
      <c r="B340" s="85"/>
      <c r="C340" s="105" t="s">
        <v>537</v>
      </c>
      <c r="D340" s="106"/>
      <c r="E340" s="106"/>
      <c r="F340" s="106"/>
      <c r="G340" s="107"/>
      <c r="H340" s="37" t="s">
        <v>505</v>
      </c>
      <c r="I340" s="38">
        <v>0</v>
      </c>
      <c r="J340" s="39">
        <v>0</v>
      </c>
      <c r="K340" s="39">
        <v>0</v>
      </c>
      <c r="L340" s="39">
        <v>0</v>
      </c>
      <c r="M340" s="39">
        <v>0</v>
      </c>
      <c r="N340" s="39">
        <v>0</v>
      </c>
      <c r="O340" s="39">
        <v>0</v>
      </c>
      <c r="P340" s="39">
        <v>0</v>
      </c>
      <c r="Q340" s="39">
        <v>0</v>
      </c>
      <c r="R340" s="39">
        <v>0</v>
      </c>
      <c r="S340" s="39">
        <v>0</v>
      </c>
      <c r="T340" s="37">
        <v>0</v>
      </c>
    </row>
    <row r="341" spans="1:20" s="36" customFormat="1" ht="8.25" customHeight="1">
      <c r="A341" s="84" t="s">
        <v>538</v>
      </c>
      <c r="B341" s="85"/>
      <c r="C341" s="94" t="s">
        <v>539</v>
      </c>
      <c r="D341" s="95"/>
      <c r="E341" s="95"/>
      <c r="F341" s="95"/>
      <c r="G341" s="96"/>
      <c r="H341" s="37" t="s">
        <v>505</v>
      </c>
      <c r="I341" s="38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>
        <v>0</v>
      </c>
      <c r="Q341" s="39">
        <v>0</v>
      </c>
      <c r="R341" s="39">
        <v>0</v>
      </c>
      <c r="S341" s="39">
        <v>0</v>
      </c>
      <c r="T341" s="37">
        <v>0</v>
      </c>
    </row>
    <row r="342" spans="1:20" s="36" customFormat="1" ht="8.25" customHeight="1">
      <c r="A342" s="84" t="s">
        <v>540</v>
      </c>
      <c r="B342" s="85"/>
      <c r="C342" s="94" t="s">
        <v>541</v>
      </c>
      <c r="D342" s="95"/>
      <c r="E342" s="95"/>
      <c r="F342" s="95"/>
      <c r="G342" s="96"/>
      <c r="H342" s="37" t="s">
        <v>495</v>
      </c>
      <c r="I342" s="38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>
        <v>0</v>
      </c>
      <c r="Q342" s="39">
        <v>0</v>
      </c>
      <c r="R342" s="39">
        <v>0</v>
      </c>
      <c r="S342" s="39">
        <v>0</v>
      </c>
      <c r="T342" s="37">
        <v>0</v>
      </c>
    </row>
    <row r="343" spans="1:20" s="36" customFormat="1" ht="16.5" customHeight="1">
      <c r="A343" s="84" t="s">
        <v>542</v>
      </c>
      <c r="B343" s="85"/>
      <c r="C343" s="86" t="s">
        <v>543</v>
      </c>
      <c r="D343" s="87"/>
      <c r="E343" s="87"/>
      <c r="F343" s="87"/>
      <c r="G343" s="88"/>
      <c r="H343" s="37" t="s">
        <v>495</v>
      </c>
      <c r="I343" s="38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>
        <v>0</v>
      </c>
      <c r="Q343" s="39">
        <v>0</v>
      </c>
      <c r="R343" s="39">
        <v>0</v>
      </c>
      <c r="S343" s="39">
        <v>0</v>
      </c>
      <c r="T343" s="37">
        <v>0</v>
      </c>
    </row>
    <row r="344" spans="1:20" s="36" customFormat="1" ht="8.1" customHeight="1">
      <c r="A344" s="84" t="s">
        <v>544</v>
      </c>
      <c r="B344" s="85"/>
      <c r="C344" s="105" t="s">
        <v>535</v>
      </c>
      <c r="D344" s="106"/>
      <c r="E344" s="106"/>
      <c r="F344" s="106"/>
      <c r="G344" s="107"/>
      <c r="H344" s="37" t="s">
        <v>495</v>
      </c>
      <c r="I344" s="38">
        <v>0</v>
      </c>
      <c r="J344" s="39">
        <v>0</v>
      </c>
      <c r="K344" s="39">
        <v>0</v>
      </c>
      <c r="L344" s="39">
        <v>0</v>
      </c>
      <c r="M344" s="39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39">
        <v>0</v>
      </c>
      <c r="T344" s="37">
        <v>0</v>
      </c>
    </row>
    <row r="345" spans="1:20" s="36" customFormat="1" ht="8.1" customHeight="1">
      <c r="A345" s="84" t="s">
        <v>545</v>
      </c>
      <c r="B345" s="85"/>
      <c r="C345" s="105" t="s">
        <v>537</v>
      </c>
      <c r="D345" s="106"/>
      <c r="E345" s="106"/>
      <c r="F345" s="106"/>
      <c r="G345" s="107"/>
      <c r="H345" s="37" t="s">
        <v>495</v>
      </c>
      <c r="I345" s="38">
        <v>0</v>
      </c>
      <c r="J345" s="39">
        <v>0</v>
      </c>
      <c r="K345" s="39">
        <v>0</v>
      </c>
      <c r="L345" s="39">
        <v>0</v>
      </c>
      <c r="M345" s="39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39">
        <v>0</v>
      </c>
      <c r="T345" s="37">
        <v>0</v>
      </c>
    </row>
    <row r="346" spans="1:20" s="36" customFormat="1" ht="8.25" customHeight="1">
      <c r="A346" s="84" t="s">
        <v>546</v>
      </c>
      <c r="B346" s="85"/>
      <c r="C346" s="94" t="s">
        <v>547</v>
      </c>
      <c r="D346" s="95"/>
      <c r="E346" s="95"/>
      <c r="F346" s="95"/>
      <c r="G346" s="96"/>
      <c r="H346" s="37" t="s">
        <v>548</v>
      </c>
      <c r="I346" s="38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>
        <v>0</v>
      </c>
      <c r="Q346" s="39">
        <v>0</v>
      </c>
      <c r="R346" s="39">
        <v>0</v>
      </c>
      <c r="S346" s="39">
        <v>0</v>
      </c>
      <c r="T346" s="37">
        <v>0</v>
      </c>
    </row>
    <row r="347" spans="1:20" s="36" customFormat="1" ht="16.5" customHeight="1">
      <c r="A347" s="84" t="s">
        <v>549</v>
      </c>
      <c r="B347" s="85"/>
      <c r="C347" s="94" t="s">
        <v>550</v>
      </c>
      <c r="D347" s="95"/>
      <c r="E347" s="95"/>
      <c r="F347" s="95"/>
      <c r="G347" s="96"/>
      <c r="H347" s="37" t="s">
        <v>19</v>
      </c>
      <c r="I347" s="38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>
        <v>0</v>
      </c>
      <c r="Q347" s="39">
        <v>0</v>
      </c>
      <c r="R347" s="39">
        <v>0</v>
      </c>
      <c r="S347" s="39">
        <v>0</v>
      </c>
      <c r="T347" s="37">
        <v>0</v>
      </c>
    </row>
    <row r="348" spans="1:20" s="54" customFormat="1" ht="9" customHeight="1">
      <c r="A348" s="146" t="s">
        <v>551</v>
      </c>
      <c r="B348" s="147"/>
      <c r="C348" s="148" t="s">
        <v>552</v>
      </c>
      <c r="D348" s="149"/>
      <c r="E348" s="149"/>
      <c r="F348" s="149"/>
      <c r="G348" s="150"/>
      <c r="H348" s="51" t="s">
        <v>224</v>
      </c>
      <c r="I348" s="52" t="s">
        <v>492</v>
      </c>
      <c r="J348" s="53" t="s">
        <v>492</v>
      </c>
      <c r="K348" s="53" t="s">
        <v>492</v>
      </c>
      <c r="L348" s="53" t="s">
        <v>492</v>
      </c>
      <c r="M348" s="53" t="s">
        <v>492</v>
      </c>
      <c r="N348" s="53" t="s">
        <v>492</v>
      </c>
      <c r="O348" s="53" t="s">
        <v>492</v>
      </c>
      <c r="P348" s="53" t="s">
        <v>492</v>
      </c>
      <c r="Q348" s="53" t="s">
        <v>492</v>
      </c>
      <c r="R348" s="53" t="s">
        <v>492</v>
      </c>
      <c r="S348" s="53" t="s">
        <v>492</v>
      </c>
      <c r="T348" s="51" t="s">
        <v>492</v>
      </c>
    </row>
    <row r="349" spans="1:20" s="36" customFormat="1" ht="8.1" customHeight="1">
      <c r="A349" s="84" t="s">
        <v>553</v>
      </c>
      <c r="B349" s="85"/>
      <c r="C349" s="94" t="s">
        <v>554</v>
      </c>
      <c r="D349" s="95"/>
      <c r="E349" s="95"/>
      <c r="F349" s="95"/>
      <c r="G349" s="96"/>
      <c r="H349" s="37" t="s">
        <v>505</v>
      </c>
      <c r="I349" s="55">
        <v>237.38090099999999</v>
      </c>
      <c r="J349" s="56">
        <v>221.77528599999999</v>
      </c>
      <c r="K349" s="57">
        <v>242.58532099999999</v>
      </c>
      <c r="L349" s="56">
        <v>234.73400000000001</v>
      </c>
      <c r="M349" s="56">
        <v>233.03</v>
      </c>
      <c r="N349" s="56">
        <v>0</v>
      </c>
      <c r="O349" s="56">
        <v>236.78</v>
      </c>
      <c r="P349" s="56">
        <v>0</v>
      </c>
      <c r="Q349" s="56">
        <v>240.59</v>
      </c>
      <c r="R349" s="56">
        <v>0</v>
      </c>
      <c r="S349" s="56">
        <v>0</v>
      </c>
      <c r="T349" s="58">
        <v>0</v>
      </c>
    </row>
    <row r="350" spans="1:20" s="36" customFormat="1">
      <c r="A350" s="84" t="s">
        <v>555</v>
      </c>
      <c r="B350" s="85"/>
      <c r="C350" s="94" t="s">
        <v>556</v>
      </c>
      <c r="D350" s="95"/>
      <c r="E350" s="95"/>
      <c r="F350" s="95"/>
      <c r="G350" s="96"/>
      <c r="H350" s="37" t="s">
        <v>498</v>
      </c>
      <c r="I350" s="38">
        <v>0</v>
      </c>
      <c r="J350" s="39">
        <v>0</v>
      </c>
      <c r="K350" s="39">
        <v>0</v>
      </c>
      <c r="L350" s="39">
        <v>0</v>
      </c>
      <c r="M350" s="39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39">
        <v>0</v>
      </c>
      <c r="T350" s="37">
        <v>0</v>
      </c>
    </row>
    <row r="351" spans="1:20" s="36" customFormat="1" ht="24.75" customHeight="1">
      <c r="A351" s="84" t="s">
        <v>557</v>
      </c>
      <c r="B351" s="85"/>
      <c r="C351" s="94" t="s">
        <v>558</v>
      </c>
      <c r="D351" s="95"/>
      <c r="E351" s="95"/>
      <c r="F351" s="95"/>
      <c r="G351" s="96"/>
      <c r="H351" s="37" t="s">
        <v>19</v>
      </c>
      <c r="I351" s="38">
        <v>0</v>
      </c>
      <c r="J351" s="39">
        <v>0</v>
      </c>
      <c r="K351" s="39">
        <v>0</v>
      </c>
      <c r="L351" s="39">
        <v>0</v>
      </c>
      <c r="M351" s="39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39">
        <v>0</v>
      </c>
      <c r="T351" s="37">
        <v>0</v>
      </c>
    </row>
    <row r="352" spans="1:20" s="36" customFormat="1" ht="16.5" customHeight="1">
      <c r="A352" s="84" t="s">
        <v>559</v>
      </c>
      <c r="B352" s="85"/>
      <c r="C352" s="94" t="s">
        <v>560</v>
      </c>
      <c r="D352" s="95"/>
      <c r="E352" s="95"/>
      <c r="F352" s="95"/>
      <c r="G352" s="96"/>
      <c r="H352" s="37" t="s">
        <v>19</v>
      </c>
      <c r="I352" s="38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>
        <v>0</v>
      </c>
      <c r="Q352" s="39">
        <v>0</v>
      </c>
      <c r="R352" s="39">
        <v>0</v>
      </c>
      <c r="S352" s="39">
        <v>0</v>
      </c>
      <c r="T352" s="37">
        <v>0</v>
      </c>
    </row>
    <row r="353" spans="1:20" s="54" customFormat="1" ht="9" customHeight="1">
      <c r="A353" s="146" t="s">
        <v>561</v>
      </c>
      <c r="B353" s="147"/>
      <c r="C353" s="148" t="s">
        <v>562</v>
      </c>
      <c r="D353" s="149"/>
      <c r="E353" s="149"/>
      <c r="F353" s="149"/>
      <c r="G353" s="150"/>
      <c r="H353" s="51" t="s">
        <v>224</v>
      </c>
      <c r="I353" s="52" t="s">
        <v>492</v>
      </c>
      <c r="J353" s="53" t="s">
        <v>492</v>
      </c>
      <c r="K353" s="53" t="s">
        <v>492</v>
      </c>
      <c r="L353" s="53" t="s">
        <v>492</v>
      </c>
      <c r="M353" s="53" t="s">
        <v>492</v>
      </c>
      <c r="N353" s="53" t="s">
        <v>492</v>
      </c>
      <c r="O353" s="53" t="s">
        <v>492</v>
      </c>
      <c r="P353" s="53" t="s">
        <v>492</v>
      </c>
      <c r="Q353" s="53" t="s">
        <v>492</v>
      </c>
      <c r="R353" s="53" t="s">
        <v>492</v>
      </c>
      <c r="S353" s="53" t="s">
        <v>492</v>
      </c>
      <c r="T353" s="51" t="s">
        <v>492</v>
      </c>
    </row>
    <row r="354" spans="1:20" s="36" customFormat="1" ht="8.25" customHeight="1">
      <c r="A354" s="84" t="s">
        <v>563</v>
      </c>
      <c r="B354" s="85"/>
      <c r="C354" s="94" t="s">
        <v>564</v>
      </c>
      <c r="D354" s="95"/>
      <c r="E354" s="95"/>
      <c r="F354" s="95"/>
      <c r="G354" s="96"/>
      <c r="H354" s="37" t="s">
        <v>495</v>
      </c>
      <c r="I354" s="38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>
        <v>0</v>
      </c>
      <c r="Q354" s="39">
        <v>0</v>
      </c>
      <c r="R354" s="39">
        <v>0</v>
      </c>
      <c r="S354" s="39">
        <v>0</v>
      </c>
      <c r="T354" s="37">
        <v>0</v>
      </c>
    </row>
    <row r="355" spans="1:20" s="36" customFormat="1" ht="24.75" customHeight="1">
      <c r="A355" s="84" t="s">
        <v>565</v>
      </c>
      <c r="B355" s="85"/>
      <c r="C355" s="86" t="s">
        <v>566</v>
      </c>
      <c r="D355" s="87"/>
      <c r="E355" s="87"/>
      <c r="F355" s="87"/>
      <c r="G355" s="88"/>
      <c r="H355" s="37" t="s">
        <v>495</v>
      </c>
      <c r="I355" s="38">
        <v>0</v>
      </c>
      <c r="J355" s="39">
        <v>0</v>
      </c>
      <c r="K355" s="39">
        <v>0</v>
      </c>
      <c r="L355" s="39">
        <v>0</v>
      </c>
      <c r="M355" s="39">
        <v>0</v>
      </c>
      <c r="N355" s="39">
        <v>0</v>
      </c>
      <c r="O355" s="39">
        <v>0</v>
      </c>
      <c r="P355" s="39">
        <v>0</v>
      </c>
      <c r="Q355" s="39">
        <v>0</v>
      </c>
      <c r="R355" s="39">
        <v>0</v>
      </c>
      <c r="S355" s="39">
        <v>0</v>
      </c>
      <c r="T355" s="37">
        <v>0</v>
      </c>
    </row>
    <row r="356" spans="1:20" s="36" customFormat="1" ht="24.75" customHeight="1">
      <c r="A356" s="84" t="s">
        <v>567</v>
      </c>
      <c r="B356" s="85"/>
      <c r="C356" s="86" t="s">
        <v>568</v>
      </c>
      <c r="D356" s="87"/>
      <c r="E356" s="87"/>
      <c r="F356" s="87"/>
      <c r="G356" s="88"/>
      <c r="H356" s="37" t="s">
        <v>495</v>
      </c>
      <c r="I356" s="38">
        <v>0</v>
      </c>
      <c r="J356" s="39">
        <v>0</v>
      </c>
      <c r="K356" s="39">
        <v>0</v>
      </c>
      <c r="L356" s="39">
        <v>0</v>
      </c>
      <c r="M356" s="39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37">
        <v>0</v>
      </c>
    </row>
    <row r="357" spans="1:20" s="36" customFormat="1" ht="16.5" customHeight="1">
      <c r="A357" s="84" t="s">
        <v>569</v>
      </c>
      <c r="B357" s="85"/>
      <c r="C357" s="86" t="s">
        <v>570</v>
      </c>
      <c r="D357" s="87"/>
      <c r="E357" s="87"/>
      <c r="F357" s="87"/>
      <c r="G357" s="88"/>
      <c r="H357" s="37" t="s">
        <v>495</v>
      </c>
      <c r="I357" s="38">
        <v>0</v>
      </c>
      <c r="J357" s="39">
        <v>0</v>
      </c>
      <c r="K357" s="39">
        <v>0</v>
      </c>
      <c r="L357" s="39">
        <v>0</v>
      </c>
      <c r="M357" s="39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39">
        <v>0</v>
      </c>
      <c r="T357" s="37">
        <v>0</v>
      </c>
    </row>
    <row r="358" spans="1:20" s="36" customFormat="1" ht="8.25" customHeight="1">
      <c r="A358" s="84" t="s">
        <v>571</v>
      </c>
      <c r="B358" s="85"/>
      <c r="C358" s="94" t="s">
        <v>572</v>
      </c>
      <c r="D358" s="95"/>
      <c r="E358" s="95"/>
      <c r="F358" s="95"/>
      <c r="G358" s="96"/>
      <c r="H358" s="37" t="s">
        <v>505</v>
      </c>
      <c r="I358" s="38">
        <v>0</v>
      </c>
      <c r="J358" s="39">
        <v>0</v>
      </c>
      <c r="K358" s="39">
        <v>0</v>
      </c>
      <c r="L358" s="39">
        <v>0</v>
      </c>
      <c r="M358" s="39">
        <v>0</v>
      </c>
      <c r="N358" s="39">
        <v>0</v>
      </c>
      <c r="O358" s="39">
        <v>0</v>
      </c>
      <c r="P358" s="39">
        <v>0</v>
      </c>
      <c r="Q358" s="39">
        <v>0</v>
      </c>
      <c r="R358" s="39">
        <v>0</v>
      </c>
      <c r="S358" s="39">
        <v>0</v>
      </c>
      <c r="T358" s="37">
        <v>0</v>
      </c>
    </row>
    <row r="359" spans="1:20" s="36" customFormat="1" ht="16.5" customHeight="1">
      <c r="A359" s="84" t="s">
        <v>573</v>
      </c>
      <c r="B359" s="85"/>
      <c r="C359" s="86" t="s">
        <v>574</v>
      </c>
      <c r="D359" s="87"/>
      <c r="E359" s="87"/>
      <c r="F359" s="87"/>
      <c r="G359" s="88"/>
      <c r="H359" s="37" t="s">
        <v>505</v>
      </c>
      <c r="I359" s="38">
        <v>0</v>
      </c>
      <c r="J359" s="39">
        <v>0</v>
      </c>
      <c r="K359" s="39">
        <v>0</v>
      </c>
      <c r="L359" s="39">
        <v>0</v>
      </c>
      <c r="M359" s="39">
        <v>0</v>
      </c>
      <c r="N359" s="39">
        <v>0</v>
      </c>
      <c r="O359" s="39">
        <v>0</v>
      </c>
      <c r="P359" s="39">
        <v>0</v>
      </c>
      <c r="Q359" s="39">
        <v>0</v>
      </c>
      <c r="R359" s="39">
        <v>0</v>
      </c>
      <c r="S359" s="39">
        <v>0</v>
      </c>
      <c r="T359" s="37">
        <v>0</v>
      </c>
    </row>
    <row r="360" spans="1:20" s="36" customFormat="1" ht="8.1" customHeight="1">
      <c r="A360" s="84" t="s">
        <v>575</v>
      </c>
      <c r="B360" s="85"/>
      <c r="C360" s="86" t="s">
        <v>576</v>
      </c>
      <c r="D360" s="87"/>
      <c r="E360" s="87"/>
      <c r="F360" s="87"/>
      <c r="G360" s="88"/>
      <c r="H360" s="37" t="s">
        <v>505</v>
      </c>
      <c r="I360" s="38">
        <v>0</v>
      </c>
      <c r="J360" s="39">
        <v>0</v>
      </c>
      <c r="K360" s="39">
        <v>0</v>
      </c>
      <c r="L360" s="39">
        <v>0</v>
      </c>
      <c r="M360" s="39">
        <v>0</v>
      </c>
      <c r="N360" s="39">
        <v>0</v>
      </c>
      <c r="O360" s="39">
        <v>0</v>
      </c>
      <c r="P360" s="39">
        <v>0</v>
      </c>
      <c r="Q360" s="39">
        <v>0</v>
      </c>
      <c r="R360" s="39">
        <v>0</v>
      </c>
      <c r="S360" s="39">
        <v>0</v>
      </c>
      <c r="T360" s="37">
        <v>0</v>
      </c>
    </row>
    <row r="361" spans="1:20" s="36" customFormat="1" ht="16.5" customHeight="1">
      <c r="A361" s="84" t="s">
        <v>577</v>
      </c>
      <c r="B361" s="85"/>
      <c r="C361" s="94" t="s">
        <v>578</v>
      </c>
      <c r="D361" s="95"/>
      <c r="E361" s="95"/>
      <c r="F361" s="95"/>
      <c r="G361" s="96"/>
      <c r="H361" s="37" t="s">
        <v>19</v>
      </c>
      <c r="I361" s="38">
        <v>0</v>
      </c>
      <c r="J361" s="39">
        <v>0</v>
      </c>
      <c r="K361" s="39">
        <v>0</v>
      </c>
      <c r="L361" s="39">
        <v>0</v>
      </c>
      <c r="M361" s="39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37">
        <v>0</v>
      </c>
    </row>
    <row r="362" spans="1:20" s="36" customFormat="1" ht="8.1" customHeight="1">
      <c r="A362" s="84" t="s">
        <v>579</v>
      </c>
      <c r="B362" s="85"/>
      <c r="C362" s="86" t="s">
        <v>43</v>
      </c>
      <c r="D362" s="87"/>
      <c r="E362" s="87"/>
      <c r="F362" s="87"/>
      <c r="G362" s="88"/>
      <c r="H362" s="37" t="s">
        <v>19</v>
      </c>
      <c r="I362" s="38">
        <v>0</v>
      </c>
      <c r="J362" s="39">
        <v>0</v>
      </c>
      <c r="K362" s="39">
        <v>0</v>
      </c>
      <c r="L362" s="39">
        <v>0</v>
      </c>
      <c r="M362" s="39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37">
        <v>0</v>
      </c>
    </row>
    <row r="363" spans="1:20" s="36" customFormat="1" ht="8.1" customHeight="1">
      <c r="A363" s="84" t="s">
        <v>580</v>
      </c>
      <c r="B363" s="85"/>
      <c r="C363" s="86" t="s">
        <v>45</v>
      </c>
      <c r="D363" s="87"/>
      <c r="E363" s="87"/>
      <c r="F363" s="87"/>
      <c r="G363" s="88"/>
      <c r="H363" s="37" t="s">
        <v>19</v>
      </c>
      <c r="I363" s="38">
        <v>0</v>
      </c>
      <c r="J363" s="39">
        <v>0</v>
      </c>
      <c r="K363" s="39">
        <v>0</v>
      </c>
      <c r="L363" s="39">
        <v>0</v>
      </c>
      <c r="M363" s="39">
        <v>0</v>
      </c>
      <c r="N363" s="39">
        <v>0</v>
      </c>
      <c r="O363" s="39">
        <v>0</v>
      </c>
      <c r="P363" s="39">
        <v>0</v>
      </c>
      <c r="Q363" s="39">
        <v>0</v>
      </c>
      <c r="R363" s="39">
        <v>0</v>
      </c>
      <c r="S363" s="39">
        <v>0</v>
      </c>
      <c r="T363" s="37">
        <v>0</v>
      </c>
    </row>
    <row r="364" spans="1:20" s="54" customFormat="1" ht="9" customHeight="1" thickBot="1">
      <c r="A364" s="128" t="s">
        <v>581</v>
      </c>
      <c r="B364" s="129"/>
      <c r="C364" s="130" t="s">
        <v>582</v>
      </c>
      <c r="D364" s="131"/>
      <c r="E364" s="131"/>
      <c r="F364" s="131"/>
      <c r="G364" s="132"/>
      <c r="H364" s="59" t="s">
        <v>583</v>
      </c>
      <c r="I364" s="60">
        <v>0</v>
      </c>
      <c r="J364" s="61">
        <v>0</v>
      </c>
      <c r="K364" s="61">
        <v>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61">
        <v>0</v>
      </c>
      <c r="R364" s="61">
        <v>0</v>
      </c>
      <c r="S364" s="61">
        <v>0</v>
      </c>
      <c r="T364" s="59">
        <v>0</v>
      </c>
    </row>
    <row r="365" spans="1:20" s="36" customFormat="1" ht="13.5" customHeight="1" thickBot="1">
      <c r="A365" s="133" t="s">
        <v>584</v>
      </c>
      <c r="B365" s="134"/>
      <c r="C365" s="134"/>
      <c r="D365" s="134"/>
      <c r="E365" s="134"/>
      <c r="F365" s="134"/>
      <c r="G365" s="134"/>
      <c r="H365" s="134"/>
      <c r="I365" s="134"/>
      <c r="J365" s="134"/>
      <c r="K365" s="134"/>
      <c r="L365" s="134"/>
      <c r="M365" s="134"/>
      <c r="N365" s="134"/>
      <c r="O365" s="134"/>
      <c r="P365" s="134"/>
      <c r="Q365" s="134"/>
      <c r="R365" s="134"/>
      <c r="S365" s="134"/>
      <c r="T365" s="135"/>
    </row>
    <row r="366" spans="1:20" s="64" customFormat="1" ht="18" customHeight="1">
      <c r="A366" s="136" t="s">
        <v>8</v>
      </c>
      <c r="B366" s="137"/>
      <c r="C366" s="140" t="s">
        <v>9</v>
      </c>
      <c r="D366" s="141"/>
      <c r="E366" s="141"/>
      <c r="F366" s="141"/>
      <c r="G366" s="137"/>
      <c r="H366" s="144" t="s">
        <v>10</v>
      </c>
      <c r="I366" s="62">
        <v>2019</v>
      </c>
      <c r="J366" s="63">
        <v>2020</v>
      </c>
      <c r="K366" s="63">
        <v>2021</v>
      </c>
      <c r="L366" s="77">
        <v>2022</v>
      </c>
      <c r="M366" s="117">
        <v>2023</v>
      </c>
      <c r="N366" s="118"/>
      <c r="O366" s="117">
        <v>2024</v>
      </c>
      <c r="P366" s="118"/>
      <c r="Q366" s="117">
        <v>2025</v>
      </c>
      <c r="R366" s="118"/>
      <c r="S366" s="119" t="s">
        <v>11</v>
      </c>
      <c r="T366" s="120"/>
    </row>
    <row r="367" spans="1:20" s="64" customFormat="1" ht="32.25" customHeight="1">
      <c r="A367" s="138"/>
      <c r="B367" s="139"/>
      <c r="C367" s="142"/>
      <c r="D367" s="143"/>
      <c r="E367" s="143"/>
      <c r="F367" s="143"/>
      <c r="G367" s="139"/>
      <c r="H367" s="145"/>
      <c r="I367" s="65" t="s">
        <v>12</v>
      </c>
      <c r="J367" s="66" t="s">
        <v>12</v>
      </c>
      <c r="K367" s="66" t="s">
        <v>585</v>
      </c>
      <c r="L367" s="66" t="s">
        <v>586</v>
      </c>
      <c r="M367" s="66" t="s">
        <v>586</v>
      </c>
      <c r="N367" s="66" t="s">
        <v>14</v>
      </c>
      <c r="O367" s="66" t="s">
        <v>586</v>
      </c>
      <c r="P367" s="66" t="s">
        <v>14</v>
      </c>
      <c r="Q367" s="66" t="s">
        <v>586</v>
      </c>
      <c r="R367" s="66" t="s">
        <v>14</v>
      </c>
      <c r="S367" s="66" t="s">
        <v>586</v>
      </c>
      <c r="T367" s="76" t="s">
        <v>14</v>
      </c>
    </row>
    <row r="368" spans="1:20" s="70" customFormat="1" ht="9" thickBot="1">
      <c r="A368" s="121">
        <v>1</v>
      </c>
      <c r="B368" s="122"/>
      <c r="C368" s="123">
        <v>2</v>
      </c>
      <c r="D368" s="124"/>
      <c r="E368" s="124"/>
      <c r="F368" s="124"/>
      <c r="G368" s="122"/>
      <c r="H368" s="67">
        <v>3</v>
      </c>
      <c r="I368" s="68">
        <v>4</v>
      </c>
      <c r="J368" s="69">
        <v>5</v>
      </c>
      <c r="K368" s="69">
        <v>6</v>
      </c>
      <c r="L368" s="69">
        <v>7</v>
      </c>
      <c r="M368" s="69">
        <v>9</v>
      </c>
      <c r="N368" s="69">
        <v>10</v>
      </c>
      <c r="O368" s="69">
        <v>11</v>
      </c>
      <c r="P368" s="69">
        <v>12</v>
      </c>
      <c r="Q368" s="69">
        <v>11</v>
      </c>
      <c r="R368" s="69">
        <v>12</v>
      </c>
      <c r="S368" s="69">
        <v>13</v>
      </c>
      <c r="T368" s="67">
        <v>14</v>
      </c>
    </row>
    <row r="369" spans="1:20" s="36" customFormat="1" ht="15.75" customHeight="1">
      <c r="A369" s="125" t="s">
        <v>587</v>
      </c>
      <c r="B369" s="126"/>
      <c r="C369" s="126"/>
      <c r="D369" s="126"/>
      <c r="E369" s="126"/>
      <c r="F369" s="126"/>
      <c r="G369" s="127"/>
      <c r="H369" s="37" t="s">
        <v>19</v>
      </c>
      <c r="I369" s="38">
        <v>0</v>
      </c>
      <c r="J369" s="39">
        <v>0</v>
      </c>
      <c r="K369" s="39">
        <v>0</v>
      </c>
      <c r="L369" s="39">
        <v>0</v>
      </c>
      <c r="M369" s="39">
        <v>0</v>
      </c>
      <c r="N369" s="39">
        <v>0</v>
      </c>
      <c r="O369" s="39">
        <v>0</v>
      </c>
      <c r="P369" s="39">
        <v>0</v>
      </c>
      <c r="Q369" s="39">
        <v>0</v>
      </c>
      <c r="R369" s="39">
        <v>0</v>
      </c>
      <c r="S369" s="39">
        <v>0</v>
      </c>
      <c r="T369" s="37">
        <v>0</v>
      </c>
    </row>
    <row r="370" spans="1:20" s="36" customFormat="1" ht="9" customHeight="1">
      <c r="A370" s="84" t="s">
        <v>17</v>
      </c>
      <c r="B370" s="85"/>
      <c r="C370" s="108" t="s">
        <v>588</v>
      </c>
      <c r="D370" s="109"/>
      <c r="E370" s="109"/>
      <c r="F370" s="109"/>
      <c r="G370" s="110"/>
      <c r="H370" s="37" t="s">
        <v>19</v>
      </c>
      <c r="I370" s="38">
        <f>I371+I395+I423+I424</f>
        <v>0</v>
      </c>
      <c r="J370" s="39">
        <f t="shared" ref="J370:P370" si="133">J371+J395+J423+J424</f>
        <v>0</v>
      </c>
      <c r="K370" s="39">
        <f t="shared" si="133"/>
        <v>0</v>
      </c>
      <c r="L370" s="56">
        <f>L371+L395+L423+L424</f>
        <v>0</v>
      </c>
      <c r="M370" s="56">
        <f>M371+M395+M423+M424</f>
        <v>14.93</v>
      </c>
      <c r="N370" s="39">
        <f t="shared" si="133"/>
        <v>0</v>
      </c>
      <c r="O370" s="56">
        <f t="shared" si="133"/>
        <v>11.79</v>
      </c>
      <c r="P370" s="39">
        <f t="shared" si="133"/>
        <v>0</v>
      </c>
      <c r="Q370" s="56">
        <f t="shared" ref="Q370:R370" si="134">Q371+Q395+Q423+Q424</f>
        <v>18.829999999999998</v>
      </c>
      <c r="R370" s="39">
        <f t="shared" si="134"/>
        <v>0</v>
      </c>
      <c r="S370" s="39">
        <f t="shared" ref="S370" si="135">M370+O370+Q370</f>
        <v>45.55</v>
      </c>
      <c r="T370" s="39">
        <f t="shared" ref="T370" si="136">N370+P370+R370</f>
        <v>0</v>
      </c>
    </row>
    <row r="371" spans="1:20" s="36" customFormat="1">
      <c r="A371" s="84" t="s">
        <v>20</v>
      </c>
      <c r="B371" s="85"/>
      <c r="C371" s="94" t="s">
        <v>589</v>
      </c>
      <c r="D371" s="95"/>
      <c r="E371" s="95"/>
      <c r="F371" s="95"/>
      <c r="G371" s="96"/>
      <c r="H371" s="37" t="s">
        <v>19</v>
      </c>
      <c r="I371" s="38">
        <f>I372+I390+I394</f>
        <v>0</v>
      </c>
      <c r="J371" s="39">
        <f t="shared" ref="J371:P371" si="137">J372+J390+J394</f>
        <v>0</v>
      </c>
      <c r="K371" s="39">
        <f t="shared" si="137"/>
        <v>0</v>
      </c>
      <c r="L371" s="56">
        <f>L372+L390+L394</f>
        <v>0</v>
      </c>
      <c r="M371" s="56">
        <f t="shared" si="137"/>
        <v>14.91</v>
      </c>
      <c r="N371" s="39">
        <f t="shared" si="137"/>
        <v>0</v>
      </c>
      <c r="O371" s="56">
        <f t="shared" si="137"/>
        <v>11.77</v>
      </c>
      <c r="P371" s="39">
        <f t="shared" si="137"/>
        <v>0</v>
      </c>
      <c r="Q371" s="56">
        <f t="shared" ref="Q371:R371" si="138">Q372+Q390+Q394</f>
        <v>18.809999999999999</v>
      </c>
      <c r="R371" s="39">
        <f t="shared" si="138"/>
        <v>0</v>
      </c>
      <c r="S371" s="39">
        <f t="shared" ref="S371:S384" si="139">M371+O371+Q371</f>
        <v>45.489999999999995</v>
      </c>
      <c r="T371" s="39">
        <f t="shared" ref="T371:T384" si="140">N371+P371+R371</f>
        <v>0</v>
      </c>
    </row>
    <row r="372" spans="1:20" s="36" customFormat="1" ht="16.5" customHeight="1">
      <c r="A372" s="84" t="s">
        <v>22</v>
      </c>
      <c r="B372" s="85"/>
      <c r="C372" s="86" t="s">
        <v>590</v>
      </c>
      <c r="D372" s="87"/>
      <c r="E372" s="87"/>
      <c r="F372" s="87"/>
      <c r="G372" s="88"/>
      <c r="H372" s="37" t="s">
        <v>19</v>
      </c>
      <c r="I372" s="38">
        <f>I373+I377+I378+I379+I380+I385+I386+I387</f>
        <v>0</v>
      </c>
      <c r="J372" s="39">
        <f t="shared" ref="J372:P372" si="141">J373+J377+J378+J379+J380+J385+J386+J387</f>
        <v>0</v>
      </c>
      <c r="K372" s="39">
        <f t="shared" si="141"/>
        <v>0</v>
      </c>
      <c r="L372" s="56">
        <f>L373+L377+L378+L379+L380+L385+L386+L387</f>
        <v>0</v>
      </c>
      <c r="M372" s="56">
        <f t="shared" si="141"/>
        <v>14.91</v>
      </c>
      <c r="N372" s="39">
        <f t="shared" si="141"/>
        <v>0</v>
      </c>
      <c r="O372" s="56">
        <f t="shared" si="141"/>
        <v>11.77</v>
      </c>
      <c r="P372" s="39">
        <f t="shared" si="141"/>
        <v>0</v>
      </c>
      <c r="Q372" s="56">
        <f t="shared" ref="Q372:R372" si="142">Q373+Q377+Q378+Q379+Q380+Q385+Q386+Q387</f>
        <v>18.809999999999999</v>
      </c>
      <c r="R372" s="39">
        <f t="shared" si="142"/>
        <v>0</v>
      </c>
      <c r="S372" s="39">
        <f t="shared" si="139"/>
        <v>45.489999999999995</v>
      </c>
      <c r="T372" s="39">
        <f t="shared" si="140"/>
        <v>0</v>
      </c>
    </row>
    <row r="373" spans="1:20" s="36" customFormat="1">
      <c r="A373" s="84" t="s">
        <v>591</v>
      </c>
      <c r="B373" s="85"/>
      <c r="C373" s="105" t="s">
        <v>592</v>
      </c>
      <c r="D373" s="106"/>
      <c r="E373" s="106"/>
      <c r="F373" s="106"/>
      <c r="G373" s="107"/>
      <c r="H373" s="37" t="s">
        <v>19</v>
      </c>
      <c r="I373" s="38">
        <v>0</v>
      </c>
      <c r="J373" s="39">
        <v>0</v>
      </c>
      <c r="K373" s="39">
        <v>0</v>
      </c>
      <c r="L373" s="39">
        <v>0</v>
      </c>
      <c r="M373" s="39">
        <v>0</v>
      </c>
      <c r="N373" s="39">
        <v>0</v>
      </c>
      <c r="O373" s="39">
        <v>0</v>
      </c>
      <c r="P373" s="39">
        <v>0</v>
      </c>
      <c r="Q373" s="39">
        <v>0</v>
      </c>
      <c r="R373" s="39">
        <v>0</v>
      </c>
      <c r="S373" s="39">
        <f t="shared" si="139"/>
        <v>0</v>
      </c>
      <c r="T373" s="39">
        <f t="shared" si="140"/>
        <v>0</v>
      </c>
    </row>
    <row r="374" spans="1:20" s="36" customFormat="1" ht="16.5" customHeight="1">
      <c r="A374" s="84" t="s">
        <v>593</v>
      </c>
      <c r="B374" s="85"/>
      <c r="C374" s="111" t="s">
        <v>23</v>
      </c>
      <c r="D374" s="112"/>
      <c r="E374" s="112"/>
      <c r="F374" s="112"/>
      <c r="G374" s="113"/>
      <c r="H374" s="37" t="s">
        <v>19</v>
      </c>
      <c r="I374" s="38">
        <v>0</v>
      </c>
      <c r="J374" s="39">
        <v>0</v>
      </c>
      <c r="K374" s="39">
        <v>0</v>
      </c>
      <c r="L374" s="39">
        <v>0</v>
      </c>
      <c r="M374" s="39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39">
        <f t="shared" si="139"/>
        <v>0</v>
      </c>
      <c r="T374" s="39">
        <f t="shared" si="140"/>
        <v>0</v>
      </c>
    </row>
    <row r="375" spans="1:20" s="36" customFormat="1" ht="16.5" customHeight="1">
      <c r="A375" s="84" t="s">
        <v>594</v>
      </c>
      <c r="B375" s="85"/>
      <c r="C375" s="111" t="s">
        <v>25</v>
      </c>
      <c r="D375" s="112"/>
      <c r="E375" s="112"/>
      <c r="F375" s="112"/>
      <c r="G375" s="113"/>
      <c r="H375" s="37" t="s">
        <v>19</v>
      </c>
      <c r="I375" s="38">
        <v>0</v>
      </c>
      <c r="J375" s="39">
        <v>0</v>
      </c>
      <c r="K375" s="39">
        <v>0</v>
      </c>
      <c r="L375" s="39">
        <v>0</v>
      </c>
      <c r="M375" s="39">
        <v>0</v>
      </c>
      <c r="N375" s="39">
        <v>0</v>
      </c>
      <c r="O375" s="39">
        <v>0</v>
      </c>
      <c r="P375" s="39">
        <v>0</v>
      </c>
      <c r="Q375" s="39">
        <v>0</v>
      </c>
      <c r="R375" s="39">
        <v>0</v>
      </c>
      <c r="S375" s="39">
        <f t="shared" si="139"/>
        <v>0</v>
      </c>
      <c r="T375" s="39">
        <f t="shared" si="140"/>
        <v>0</v>
      </c>
    </row>
    <row r="376" spans="1:20" s="36" customFormat="1" ht="16.5" customHeight="1">
      <c r="A376" s="84" t="s">
        <v>595</v>
      </c>
      <c r="B376" s="85"/>
      <c r="C376" s="111" t="s">
        <v>27</v>
      </c>
      <c r="D376" s="112"/>
      <c r="E376" s="112"/>
      <c r="F376" s="112"/>
      <c r="G376" s="113"/>
      <c r="H376" s="37" t="s">
        <v>19</v>
      </c>
      <c r="I376" s="38">
        <v>0</v>
      </c>
      <c r="J376" s="39">
        <v>0</v>
      </c>
      <c r="K376" s="39">
        <v>0</v>
      </c>
      <c r="L376" s="39">
        <v>0</v>
      </c>
      <c r="M376" s="39">
        <v>0</v>
      </c>
      <c r="N376" s="39">
        <v>0</v>
      </c>
      <c r="O376" s="39">
        <v>0</v>
      </c>
      <c r="P376" s="39">
        <v>0</v>
      </c>
      <c r="Q376" s="39">
        <v>0</v>
      </c>
      <c r="R376" s="39">
        <v>0</v>
      </c>
      <c r="S376" s="39">
        <f t="shared" si="139"/>
        <v>0</v>
      </c>
      <c r="T376" s="39">
        <f t="shared" si="140"/>
        <v>0</v>
      </c>
    </row>
    <row r="377" spans="1:20" s="36" customFormat="1">
      <c r="A377" s="84" t="s">
        <v>596</v>
      </c>
      <c r="B377" s="85"/>
      <c r="C377" s="105" t="s">
        <v>597</v>
      </c>
      <c r="D377" s="106"/>
      <c r="E377" s="106"/>
      <c r="F377" s="106"/>
      <c r="G377" s="107"/>
      <c r="H377" s="37" t="s">
        <v>19</v>
      </c>
      <c r="I377" s="38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>
        <v>0</v>
      </c>
      <c r="Q377" s="39">
        <v>0</v>
      </c>
      <c r="R377" s="39">
        <v>0</v>
      </c>
      <c r="S377" s="39">
        <f t="shared" si="139"/>
        <v>0</v>
      </c>
      <c r="T377" s="39">
        <f t="shared" si="140"/>
        <v>0</v>
      </c>
    </row>
    <row r="378" spans="1:20" s="36" customFormat="1">
      <c r="A378" s="84" t="s">
        <v>598</v>
      </c>
      <c r="B378" s="85"/>
      <c r="C378" s="105" t="s">
        <v>599</v>
      </c>
      <c r="D378" s="106"/>
      <c r="E378" s="106"/>
      <c r="F378" s="106"/>
      <c r="G378" s="107"/>
      <c r="H378" s="37" t="s">
        <v>19</v>
      </c>
      <c r="I378" s="38">
        <v>0</v>
      </c>
      <c r="J378" s="39">
        <v>0</v>
      </c>
      <c r="K378" s="39">
        <v>0</v>
      </c>
      <c r="L378" s="39">
        <v>0</v>
      </c>
      <c r="M378" s="39">
        <v>0</v>
      </c>
      <c r="N378" s="39">
        <v>0</v>
      </c>
      <c r="O378" s="39">
        <v>0</v>
      </c>
      <c r="P378" s="39">
        <v>0</v>
      </c>
      <c r="Q378" s="39">
        <v>0</v>
      </c>
      <c r="R378" s="39">
        <v>0</v>
      </c>
      <c r="S378" s="39">
        <f t="shared" si="139"/>
        <v>0</v>
      </c>
      <c r="T378" s="39">
        <f t="shared" si="140"/>
        <v>0</v>
      </c>
    </row>
    <row r="379" spans="1:20" s="36" customFormat="1">
      <c r="A379" s="84" t="s">
        <v>600</v>
      </c>
      <c r="B379" s="85"/>
      <c r="C379" s="105" t="s">
        <v>601</v>
      </c>
      <c r="D379" s="106"/>
      <c r="E379" s="106"/>
      <c r="F379" s="106"/>
      <c r="G379" s="107"/>
      <c r="H379" s="37" t="s">
        <v>19</v>
      </c>
      <c r="I379" s="38">
        <v>0</v>
      </c>
      <c r="J379" s="39">
        <v>0</v>
      </c>
      <c r="K379" s="39">
        <v>0</v>
      </c>
      <c r="L379" s="39">
        <v>0</v>
      </c>
      <c r="M379" s="39">
        <v>0</v>
      </c>
      <c r="N379" s="39">
        <v>0</v>
      </c>
      <c r="O379" s="39">
        <v>0</v>
      </c>
      <c r="P379" s="39">
        <v>0</v>
      </c>
      <c r="Q379" s="39">
        <v>0</v>
      </c>
      <c r="R379" s="39">
        <v>0</v>
      </c>
      <c r="S379" s="39">
        <f t="shared" si="139"/>
        <v>0</v>
      </c>
      <c r="T379" s="39">
        <f t="shared" si="140"/>
        <v>0</v>
      </c>
    </row>
    <row r="380" spans="1:20" s="36" customFormat="1">
      <c r="A380" s="84" t="s">
        <v>602</v>
      </c>
      <c r="B380" s="85"/>
      <c r="C380" s="105" t="s">
        <v>603</v>
      </c>
      <c r="D380" s="106"/>
      <c r="E380" s="106"/>
      <c r="F380" s="106"/>
      <c r="G380" s="107"/>
      <c r="H380" s="37" t="s">
        <v>19</v>
      </c>
      <c r="I380" s="38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39">
        <f t="shared" si="139"/>
        <v>0</v>
      </c>
      <c r="T380" s="39">
        <f t="shared" si="140"/>
        <v>0</v>
      </c>
    </row>
    <row r="381" spans="1:20" s="36" customFormat="1" ht="16.5" customHeight="1">
      <c r="A381" s="84" t="s">
        <v>604</v>
      </c>
      <c r="B381" s="85"/>
      <c r="C381" s="111" t="s">
        <v>605</v>
      </c>
      <c r="D381" s="112"/>
      <c r="E381" s="112"/>
      <c r="F381" s="112"/>
      <c r="G381" s="113"/>
      <c r="H381" s="37" t="s">
        <v>19</v>
      </c>
      <c r="I381" s="38">
        <v>0</v>
      </c>
      <c r="J381" s="39">
        <v>0</v>
      </c>
      <c r="K381" s="39">
        <v>0</v>
      </c>
      <c r="L381" s="39">
        <v>0</v>
      </c>
      <c r="M381" s="39">
        <v>0</v>
      </c>
      <c r="N381" s="39">
        <v>0</v>
      </c>
      <c r="O381" s="39">
        <v>0</v>
      </c>
      <c r="P381" s="39">
        <v>0</v>
      </c>
      <c r="Q381" s="39">
        <v>0</v>
      </c>
      <c r="R381" s="39">
        <v>0</v>
      </c>
      <c r="S381" s="39">
        <f t="shared" si="139"/>
        <v>0</v>
      </c>
      <c r="T381" s="39">
        <f t="shared" si="140"/>
        <v>0</v>
      </c>
    </row>
    <row r="382" spans="1:20" s="36" customFormat="1">
      <c r="A382" s="84" t="s">
        <v>606</v>
      </c>
      <c r="B382" s="85"/>
      <c r="C382" s="114" t="s">
        <v>607</v>
      </c>
      <c r="D382" s="115"/>
      <c r="E382" s="115"/>
      <c r="F382" s="115"/>
      <c r="G382" s="116"/>
      <c r="H382" s="37" t="s">
        <v>19</v>
      </c>
      <c r="I382" s="38">
        <v>0</v>
      </c>
      <c r="J382" s="39">
        <v>0</v>
      </c>
      <c r="K382" s="39">
        <v>0</v>
      </c>
      <c r="L382" s="39">
        <v>0</v>
      </c>
      <c r="M382" s="39">
        <v>0</v>
      </c>
      <c r="N382" s="39">
        <v>0</v>
      </c>
      <c r="O382" s="39">
        <v>0</v>
      </c>
      <c r="P382" s="39">
        <v>0</v>
      </c>
      <c r="Q382" s="39">
        <v>0</v>
      </c>
      <c r="R382" s="39">
        <v>0</v>
      </c>
      <c r="S382" s="39">
        <f t="shared" si="139"/>
        <v>0</v>
      </c>
      <c r="T382" s="39">
        <f t="shared" si="140"/>
        <v>0</v>
      </c>
    </row>
    <row r="383" spans="1:20" s="36" customFormat="1">
      <c r="A383" s="84" t="s">
        <v>608</v>
      </c>
      <c r="B383" s="85"/>
      <c r="C383" s="111" t="s">
        <v>609</v>
      </c>
      <c r="D383" s="112"/>
      <c r="E383" s="112"/>
      <c r="F383" s="112"/>
      <c r="G383" s="113"/>
      <c r="H383" s="37" t="s">
        <v>19</v>
      </c>
      <c r="I383" s="38">
        <v>0</v>
      </c>
      <c r="J383" s="39">
        <v>0</v>
      </c>
      <c r="K383" s="39">
        <v>0</v>
      </c>
      <c r="L383" s="39">
        <v>0</v>
      </c>
      <c r="M383" s="39">
        <v>0</v>
      </c>
      <c r="N383" s="39">
        <v>0</v>
      </c>
      <c r="O383" s="39">
        <v>0</v>
      </c>
      <c r="P383" s="39">
        <v>0</v>
      </c>
      <c r="Q383" s="39">
        <v>0</v>
      </c>
      <c r="R383" s="39">
        <v>0</v>
      </c>
      <c r="S383" s="39">
        <f t="shared" si="139"/>
        <v>0</v>
      </c>
      <c r="T383" s="39">
        <f t="shared" si="140"/>
        <v>0</v>
      </c>
    </row>
    <row r="384" spans="1:20" s="36" customFormat="1">
      <c r="A384" s="84" t="s">
        <v>610</v>
      </c>
      <c r="B384" s="85"/>
      <c r="C384" s="114" t="s">
        <v>607</v>
      </c>
      <c r="D384" s="115"/>
      <c r="E384" s="115"/>
      <c r="F384" s="115"/>
      <c r="G384" s="116"/>
      <c r="H384" s="37" t="s">
        <v>19</v>
      </c>
      <c r="I384" s="38">
        <v>0</v>
      </c>
      <c r="J384" s="39">
        <v>0</v>
      </c>
      <c r="K384" s="39">
        <v>0</v>
      </c>
      <c r="L384" s="39">
        <v>0</v>
      </c>
      <c r="M384" s="39">
        <v>0</v>
      </c>
      <c r="N384" s="39">
        <v>0</v>
      </c>
      <c r="O384" s="39">
        <v>0</v>
      </c>
      <c r="P384" s="39">
        <v>0</v>
      </c>
      <c r="Q384" s="39">
        <v>0</v>
      </c>
      <c r="R384" s="39">
        <v>0</v>
      </c>
      <c r="S384" s="39">
        <f t="shared" si="139"/>
        <v>0</v>
      </c>
      <c r="T384" s="39">
        <f t="shared" si="140"/>
        <v>0</v>
      </c>
    </row>
    <row r="385" spans="1:20" s="36" customFormat="1">
      <c r="A385" s="84" t="s">
        <v>611</v>
      </c>
      <c r="B385" s="85"/>
      <c r="C385" s="105" t="s">
        <v>612</v>
      </c>
      <c r="D385" s="106"/>
      <c r="E385" s="106"/>
      <c r="F385" s="106"/>
      <c r="G385" s="107"/>
      <c r="H385" s="37" t="s">
        <v>19</v>
      </c>
      <c r="I385" s="38">
        <v>0</v>
      </c>
      <c r="J385" s="39">
        <v>0</v>
      </c>
      <c r="K385" s="39">
        <v>0</v>
      </c>
      <c r="L385" s="56">
        <v>0</v>
      </c>
      <c r="M385" s="56">
        <f>14.93-M395</f>
        <v>14.91</v>
      </c>
      <c r="N385" s="39">
        <v>0</v>
      </c>
      <c r="O385" s="56">
        <f>11.79-O395</f>
        <v>11.77</v>
      </c>
      <c r="P385" s="39">
        <v>0</v>
      </c>
      <c r="Q385" s="56">
        <f>18.83-Q395</f>
        <v>18.809999999999999</v>
      </c>
      <c r="R385" s="39">
        <v>0</v>
      </c>
      <c r="S385" s="39">
        <f>M385+O385+Q385</f>
        <v>45.489999999999995</v>
      </c>
      <c r="T385" s="39">
        <f t="shared" ref="T385" si="143">N385+P385+R385</f>
        <v>0</v>
      </c>
    </row>
    <row r="386" spans="1:20" s="36" customFormat="1">
      <c r="A386" s="84" t="s">
        <v>613</v>
      </c>
      <c r="B386" s="85"/>
      <c r="C386" s="105" t="s">
        <v>419</v>
      </c>
      <c r="D386" s="106"/>
      <c r="E386" s="106"/>
      <c r="F386" s="106"/>
      <c r="G386" s="107"/>
      <c r="H386" s="37" t="s">
        <v>19</v>
      </c>
      <c r="I386" s="38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39">
        <f t="shared" ref="S386:S397" si="144">M386+O386+Q386</f>
        <v>0</v>
      </c>
      <c r="T386" s="39">
        <f t="shared" ref="T386:T397" si="145">N386+P386+R386</f>
        <v>0</v>
      </c>
    </row>
    <row r="387" spans="1:20" s="36" customFormat="1" ht="16.5" customHeight="1">
      <c r="A387" s="84" t="s">
        <v>614</v>
      </c>
      <c r="B387" s="85"/>
      <c r="C387" s="105" t="s">
        <v>615</v>
      </c>
      <c r="D387" s="106"/>
      <c r="E387" s="106"/>
      <c r="F387" s="106"/>
      <c r="G387" s="107"/>
      <c r="H387" s="37" t="s">
        <v>19</v>
      </c>
      <c r="I387" s="38">
        <v>0</v>
      </c>
      <c r="J387" s="39">
        <v>0</v>
      </c>
      <c r="K387" s="39">
        <v>0</v>
      </c>
      <c r="L387" s="39">
        <v>0</v>
      </c>
      <c r="M387" s="39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39">
        <f t="shared" si="144"/>
        <v>0</v>
      </c>
      <c r="T387" s="39">
        <f t="shared" si="145"/>
        <v>0</v>
      </c>
    </row>
    <row r="388" spans="1:20" s="36" customFormat="1">
      <c r="A388" s="84" t="s">
        <v>616</v>
      </c>
      <c r="B388" s="85"/>
      <c r="C388" s="111" t="s">
        <v>43</v>
      </c>
      <c r="D388" s="112"/>
      <c r="E388" s="112"/>
      <c r="F388" s="112"/>
      <c r="G388" s="113"/>
      <c r="H388" s="37" t="s">
        <v>19</v>
      </c>
      <c r="I388" s="38">
        <v>0</v>
      </c>
      <c r="J388" s="39">
        <v>0</v>
      </c>
      <c r="K388" s="39">
        <v>0</v>
      </c>
      <c r="L388" s="39">
        <v>0</v>
      </c>
      <c r="M388" s="39">
        <v>0</v>
      </c>
      <c r="N388" s="39">
        <v>0</v>
      </c>
      <c r="O388" s="39">
        <v>0</v>
      </c>
      <c r="P388" s="39">
        <v>0</v>
      </c>
      <c r="Q388" s="39">
        <v>0</v>
      </c>
      <c r="R388" s="39">
        <v>0</v>
      </c>
      <c r="S388" s="39">
        <f t="shared" si="144"/>
        <v>0</v>
      </c>
      <c r="T388" s="39">
        <f t="shared" si="145"/>
        <v>0</v>
      </c>
    </row>
    <row r="389" spans="1:20" s="36" customFormat="1">
      <c r="A389" s="84" t="s">
        <v>617</v>
      </c>
      <c r="B389" s="85"/>
      <c r="C389" s="111" t="s">
        <v>45</v>
      </c>
      <c r="D389" s="112"/>
      <c r="E389" s="112"/>
      <c r="F389" s="112"/>
      <c r="G389" s="113"/>
      <c r="H389" s="37" t="s">
        <v>19</v>
      </c>
      <c r="I389" s="38">
        <v>0</v>
      </c>
      <c r="J389" s="39">
        <v>0</v>
      </c>
      <c r="K389" s="39">
        <v>0</v>
      </c>
      <c r="L389" s="39">
        <v>0</v>
      </c>
      <c r="M389" s="39">
        <v>0</v>
      </c>
      <c r="N389" s="39">
        <v>0</v>
      </c>
      <c r="O389" s="39">
        <v>0</v>
      </c>
      <c r="P389" s="39">
        <v>0</v>
      </c>
      <c r="Q389" s="39">
        <v>0</v>
      </c>
      <c r="R389" s="39">
        <v>0</v>
      </c>
      <c r="S389" s="39">
        <f t="shared" si="144"/>
        <v>0</v>
      </c>
      <c r="T389" s="39">
        <f t="shared" si="145"/>
        <v>0</v>
      </c>
    </row>
    <row r="390" spans="1:20" s="36" customFormat="1" ht="16.5" customHeight="1">
      <c r="A390" s="84" t="s">
        <v>24</v>
      </c>
      <c r="B390" s="85"/>
      <c r="C390" s="86" t="s">
        <v>618</v>
      </c>
      <c r="D390" s="87"/>
      <c r="E390" s="87"/>
      <c r="F390" s="87"/>
      <c r="G390" s="88"/>
      <c r="H390" s="37" t="s">
        <v>19</v>
      </c>
      <c r="I390" s="38">
        <v>0</v>
      </c>
      <c r="J390" s="39">
        <v>0</v>
      </c>
      <c r="K390" s="39">
        <v>0</v>
      </c>
      <c r="L390" s="39">
        <v>0</v>
      </c>
      <c r="M390" s="39">
        <v>0</v>
      </c>
      <c r="N390" s="39">
        <v>0</v>
      </c>
      <c r="O390" s="39">
        <v>0</v>
      </c>
      <c r="P390" s="39">
        <v>0</v>
      </c>
      <c r="Q390" s="39">
        <v>0</v>
      </c>
      <c r="R390" s="39">
        <v>0</v>
      </c>
      <c r="S390" s="39">
        <f t="shared" si="144"/>
        <v>0</v>
      </c>
      <c r="T390" s="39">
        <f t="shared" si="145"/>
        <v>0</v>
      </c>
    </row>
    <row r="391" spans="1:20" s="36" customFormat="1" ht="16.5" customHeight="1">
      <c r="A391" s="84" t="s">
        <v>619</v>
      </c>
      <c r="B391" s="85"/>
      <c r="C391" s="105" t="s">
        <v>23</v>
      </c>
      <c r="D391" s="106"/>
      <c r="E391" s="106"/>
      <c r="F391" s="106"/>
      <c r="G391" s="107"/>
      <c r="H391" s="37" t="s">
        <v>19</v>
      </c>
      <c r="I391" s="38">
        <v>0</v>
      </c>
      <c r="J391" s="39">
        <v>0</v>
      </c>
      <c r="K391" s="39">
        <v>0</v>
      </c>
      <c r="L391" s="39">
        <v>0</v>
      </c>
      <c r="M391" s="39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v>0</v>
      </c>
      <c r="S391" s="39">
        <f t="shared" si="144"/>
        <v>0</v>
      </c>
      <c r="T391" s="39">
        <f t="shared" si="145"/>
        <v>0</v>
      </c>
    </row>
    <row r="392" spans="1:20" s="36" customFormat="1" ht="16.5" customHeight="1">
      <c r="A392" s="84" t="s">
        <v>620</v>
      </c>
      <c r="B392" s="85"/>
      <c r="C392" s="105" t="s">
        <v>25</v>
      </c>
      <c r="D392" s="106"/>
      <c r="E392" s="106"/>
      <c r="F392" s="106"/>
      <c r="G392" s="107"/>
      <c r="H392" s="37" t="s">
        <v>19</v>
      </c>
      <c r="I392" s="38">
        <v>0</v>
      </c>
      <c r="J392" s="39">
        <v>0</v>
      </c>
      <c r="K392" s="39">
        <v>0</v>
      </c>
      <c r="L392" s="39">
        <v>0</v>
      </c>
      <c r="M392" s="39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39">
        <f t="shared" si="144"/>
        <v>0</v>
      </c>
      <c r="T392" s="39">
        <f t="shared" si="145"/>
        <v>0</v>
      </c>
    </row>
    <row r="393" spans="1:20" s="36" customFormat="1" ht="16.5" customHeight="1">
      <c r="A393" s="84" t="s">
        <v>621</v>
      </c>
      <c r="B393" s="85"/>
      <c r="C393" s="105" t="s">
        <v>27</v>
      </c>
      <c r="D393" s="106"/>
      <c r="E393" s="106"/>
      <c r="F393" s="106"/>
      <c r="G393" s="107"/>
      <c r="H393" s="37" t="s">
        <v>19</v>
      </c>
      <c r="I393" s="38">
        <v>0</v>
      </c>
      <c r="J393" s="39">
        <v>0</v>
      </c>
      <c r="K393" s="39">
        <v>0</v>
      </c>
      <c r="L393" s="39">
        <v>0</v>
      </c>
      <c r="M393" s="39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39">
        <f t="shared" si="144"/>
        <v>0</v>
      </c>
      <c r="T393" s="39">
        <f t="shared" si="145"/>
        <v>0</v>
      </c>
    </row>
    <row r="394" spans="1:20" s="36" customFormat="1">
      <c r="A394" s="84" t="s">
        <v>26</v>
      </c>
      <c r="B394" s="85"/>
      <c r="C394" s="86" t="s">
        <v>622</v>
      </c>
      <c r="D394" s="87"/>
      <c r="E394" s="87"/>
      <c r="F394" s="87"/>
      <c r="G394" s="88"/>
      <c r="H394" s="37" t="s">
        <v>19</v>
      </c>
      <c r="I394" s="38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>
        <v>0</v>
      </c>
      <c r="Q394" s="39">
        <v>0</v>
      </c>
      <c r="R394" s="39">
        <v>0</v>
      </c>
      <c r="S394" s="39">
        <f t="shared" si="144"/>
        <v>0</v>
      </c>
      <c r="T394" s="39">
        <f t="shared" si="145"/>
        <v>0</v>
      </c>
    </row>
    <row r="395" spans="1:20" s="36" customFormat="1">
      <c r="A395" s="84" t="s">
        <v>28</v>
      </c>
      <c r="B395" s="85"/>
      <c r="C395" s="94" t="s">
        <v>623</v>
      </c>
      <c r="D395" s="95"/>
      <c r="E395" s="95"/>
      <c r="F395" s="95"/>
      <c r="G395" s="96"/>
      <c r="H395" s="37" t="s">
        <v>19</v>
      </c>
      <c r="I395" s="38">
        <v>0</v>
      </c>
      <c r="J395" s="39">
        <v>0</v>
      </c>
      <c r="K395" s="39">
        <v>0</v>
      </c>
      <c r="L395" s="39">
        <f>L396</f>
        <v>0</v>
      </c>
      <c r="M395" s="56">
        <f>M396</f>
        <v>0.02</v>
      </c>
      <c r="N395" s="56">
        <f t="shared" ref="N395:R395" si="146">N396</f>
        <v>0</v>
      </c>
      <c r="O395" s="56">
        <f t="shared" si="146"/>
        <v>0.02</v>
      </c>
      <c r="P395" s="56">
        <f t="shared" si="146"/>
        <v>0</v>
      </c>
      <c r="Q395" s="56">
        <f t="shared" si="146"/>
        <v>0.02</v>
      </c>
      <c r="R395" s="56">
        <f t="shared" si="146"/>
        <v>0</v>
      </c>
      <c r="S395" s="39">
        <f t="shared" si="144"/>
        <v>0.06</v>
      </c>
      <c r="T395" s="56">
        <f t="shared" si="145"/>
        <v>0</v>
      </c>
    </row>
    <row r="396" spans="1:20" s="36" customFormat="1">
      <c r="A396" s="84" t="s">
        <v>624</v>
      </c>
      <c r="B396" s="85"/>
      <c r="C396" s="86" t="s">
        <v>625</v>
      </c>
      <c r="D396" s="87"/>
      <c r="E396" s="87"/>
      <c r="F396" s="87"/>
      <c r="G396" s="88"/>
      <c r="H396" s="37" t="s">
        <v>19</v>
      </c>
      <c r="I396" s="38">
        <v>0</v>
      </c>
      <c r="J396" s="39">
        <v>0</v>
      </c>
      <c r="K396" s="39">
        <v>0</v>
      </c>
      <c r="L396" s="39">
        <f>L404</f>
        <v>0</v>
      </c>
      <c r="M396" s="56">
        <f>M404</f>
        <v>0.02</v>
      </c>
      <c r="N396" s="56">
        <f t="shared" ref="N396:P396" si="147">N404</f>
        <v>0</v>
      </c>
      <c r="O396" s="56">
        <f t="shared" si="147"/>
        <v>0.02</v>
      </c>
      <c r="P396" s="56">
        <f t="shared" si="147"/>
        <v>0</v>
      </c>
      <c r="Q396" s="56">
        <f t="shared" ref="Q396:R396" si="148">Q404</f>
        <v>0.02</v>
      </c>
      <c r="R396" s="56">
        <f t="shared" si="148"/>
        <v>0</v>
      </c>
      <c r="S396" s="39">
        <f t="shared" si="144"/>
        <v>0.06</v>
      </c>
      <c r="T396" s="56">
        <f t="shared" si="145"/>
        <v>0</v>
      </c>
    </row>
    <row r="397" spans="1:20" s="36" customFormat="1">
      <c r="A397" s="84" t="s">
        <v>626</v>
      </c>
      <c r="B397" s="85"/>
      <c r="C397" s="105" t="s">
        <v>627</v>
      </c>
      <c r="D397" s="106"/>
      <c r="E397" s="106"/>
      <c r="F397" s="106"/>
      <c r="G397" s="107"/>
      <c r="H397" s="37" t="s">
        <v>19</v>
      </c>
      <c r="I397" s="38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>
        <v>0</v>
      </c>
      <c r="Q397" s="39">
        <v>0</v>
      </c>
      <c r="R397" s="39">
        <v>0</v>
      </c>
      <c r="S397" s="39">
        <f t="shared" si="144"/>
        <v>0</v>
      </c>
      <c r="T397" s="39">
        <f t="shared" si="145"/>
        <v>0</v>
      </c>
    </row>
    <row r="398" spans="1:20" s="36" customFormat="1" ht="16.5" customHeight="1">
      <c r="A398" s="84" t="s">
        <v>628</v>
      </c>
      <c r="B398" s="85"/>
      <c r="C398" s="105" t="s">
        <v>23</v>
      </c>
      <c r="D398" s="106"/>
      <c r="E398" s="106"/>
      <c r="F398" s="106"/>
      <c r="G398" s="107"/>
      <c r="H398" s="37" t="s">
        <v>19</v>
      </c>
      <c r="I398" s="38">
        <v>0</v>
      </c>
      <c r="J398" s="39">
        <v>0</v>
      </c>
      <c r="K398" s="39">
        <v>0</v>
      </c>
      <c r="L398" s="39">
        <v>0</v>
      </c>
      <c r="M398" s="39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39">
        <f t="shared" ref="S398:S414" si="149">M398+O398+Q398</f>
        <v>0</v>
      </c>
      <c r="T398" s="39">
        <f t="shared" ref="T398:T414" si="150">N398+P398+R398</f>
        <v>0</v>
      </c>
    </row>
    <row r="399" spans="1:20" s="36" customFormat="1" ht="16.5" customHeight="1">
      <c r="A399" s="84" t="s">
        <v>629</v>
      </c>
      <c r="B399" s="85"/>
      <c r="C399" s="105" t="s">
        <v>25</v>
      </c>
      <c r="D399" s="106"/>
      <c r="E399" s="106"/>
      <c r="F399" s="106"/>
      <c r="G399" s="107"/>
      <c r="H399" s="37" t="s">
        <v>19</v>
      </c>
      <c r="I399" s="38">
        <v>0</v>
      </c>
      <c r="J399" s="39">
        <v>0</v>
      </c>
      <c r="K399" s="39">
        <v>0</v>
      </c>
      <c r="L399" s="39">
        <v>0</v>
      </c>
      <c r="M399" s="39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v>0</v>
      </c>
      <c r="S399" s="39">
        <f t="shared" si="149"/>
        <v>0</v>
      </c>
      <c r="T399" s="39">
        <f t="shared" si="150"/>
        <v>0</v>
      </c>
    </row>
    <row r="400" spans="1:20" s="36" customFormat="1" ht="16.5" customHeight="1">
      <c r="A400" s="84" t="s">
        <v>630</v>
      </c>
      <c r="B400" s="85"/>
      <c r="C400" s="105" t="s">
        <v>27</v>
      </c>
      <c r="D400" s="106"/>
      <c r="E400" s="106"/>
      <c r="F400" s="106"/>
      <c r="G400" s="107"/>
      <c r="H400" s="37" t="s">
        <v>19</v>
      </c>
      <c r="I400" s="38">
        <v>0</v>
      </c>
      <c r="J400" s="39">
        <v>0</v>
      </c>
      <c r="K400" s="39">
        <v>0</v>
      </c>
      <c r="L400" s="39">
        <v>0</v>
      </c>
      <c r="M400" s="39">
        <v>0</v>
      </c>
      <c r="N400" s="39">
        <v>0</v>
      </c>
      <c r="O400" s="39">
        <v>0</v>
      </c>
      <c r="P400" s="39">
        <v>0</v>
      </c>
      <c r="Q400" s="39">
        <v>0</v>
      </c>
      <c r="R400" s="39">
        <v>0</v>
      </c>
      <c r="S400" s="39">
        <f t="shared" si="149"/>
        <v>0</v>
      </c>
      <c r="T400" s="39">
        <f t="shared" si="150"/>
        <v>0</v>
      </c>
    </row>
    <row r="401" spans="1:20" s="36" customFormat="1">
      <c r="A401" s="84" t="s">
        <v>631</v>
      </c>
      <c r="B401" s="85"/>
      <c r="C401" s="105" t="s">
        <v>405</v>
      </c>
      <c r="D401" s="106"/>
      <c r="E401" s="106"/>
      <c r="F401" s="106"/>
      <c r="G401" s="107"/>
      <c r="H401" s="37" t="s">
        <v>19</v>
      </c>
      <c r="I401" s="38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>
        <v>0</v>
      </c>
      <c r="Q401" s="39">
        <v>0</v>
      </c>
      <c r="R401" s="39">
        <v>0</v>
      </c>
      <c r="S401" s="39">
        <f t="shared" si="149"/>
        <v>0</v>
      </c>
      <c r="T401" s="39">
        <f t="shared" si="150"/>
        <v>0</v>
      </c>
    </row>
    <row r="402" spans="1:20" s="36" customFormat="1">
      <c r="A402" s="84" t="s">
        <v>632</v>
      </c>
      <c r="B402" s="85"/>
      <c r="C402" s="105" t="s">
        <v>408</v>
      </c>
      <c r="D402" s="106"/>
      <c r="E402" s="106"/>
      <c r="F402" s="106"/>
      <c r="G402" s="107"/>
      <c r="H402" s="37" t="s">
        <v>19</v>
      </c>
      <c r="I402" s="38">
        <v>0</v>
      </c>
      <c r="J402" s="39">
        <v>0</v>
      </c>
      <c r="K402" s="39">
        <v>0</v>
      </c>
      <c r="L402" s="39">
        <v>0</v>
      </c>
      <c r="M402" s="39">
        <v>0</v>
      </c>
      <c r="N402" s="39">
        <v>0</v>
      </c>
      <c r="O402" s="39">
        <v>0</v>
      </c>
      <c r="P402" s="39">
        <v>0</v>
      </c>
      <c r="Q402" s="39">
        <v>0</v>
      </c>
      <c r="R402" s="39">
        <v>0</v>
      </c>
      <c r="S402" s="39">
        <f t="shared" si="149"/>
        <v>0</v>
      </c>
      <c r="T402" s="39">
        <f t="shared" si="150"/>
        <v>0</v>
      </c>
    </row>
    <row r="403" spans="1:20" s="36" customFormat="1">
      <c r="A403" s="84" t="s">
        <v>633</v>
      </c>
      <c r="B403" s="85"/>
      <c r="C403" s="105" t="s">
        <v>411</v>
      </c>
      <c r="D403" s="106"/>
      <c r="E403" s="106"/>
      <c r="F403" s="106"/>
      <c r="G403" s="107"/>
      <c r="H403" s="37" t="s">
        <v>19</v>
      </c>
      <c r="I403" s="38">
        <v>0</v>
      </c>
      <c r="J403" s="39">
        <v>0</v>
      </c>
      <c r="K403" s="39">
        <v>0</v>
      </c>
      <c r="L403" s="39">
        <v>0</v>
      </c>
      <c r="M403" s="39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v>0</v>
      </c>
      <c r="S403" s="39">
        <f t="shared" si="149"/>
        <v>0</v>
      </c>
      <c r="T403" s="39">
        <f t="shared" si="150"/>
        <v>0</v>
      </c>
    </row>
    <row r="404" spans="1:20" s="36" customFormat="1">
      <c r="A404" s="84" t="s">
        <v>634</v>
      </c>
      <c r="B404" s="85"/>
      <c r="C404" s="105" t="s">
        <v>417</v>
      </c>
      <c r="D404" s="106"/>
      <c r="E404" s="106"/>
      <c r="F404" s="106"/>
      <c r="G404" s="107"/>
      <c r="H404" s="37" t="s">
        <v>19</v>
      </c>
      <c r="I404" s="38">
        <v>0</v>
      </c>
      <c r="J404" s="39">
        <v>0</v>
      </c>
      <c r="K404" s="39">
        <v>0</v>
      </c>
      <c r="L404" s="39">
        <v>0</v>
      </c>
      <c r="M404" s="56">
        <v>0.02</v>
      </c>
      <c r="N404" s="39">
        <v>0</v>
      </c>
      <c r="O404" s="56">
        <v>0.02</v>
      </c>
      <c r="P404" s="39">
        <v>0</v>
      </c>
      <c r="Q404" s="56">
        <v>0.02</v>
      </c>
      <c r="R404" s="39">
        <v>0</v>
      </c>
      <c r="S404" s="39">
        <f t="shared" si="149"/>
        <v>0.06</v>
      </c>
      <c r="T404" s="39">
        <f t="shared" si="150"/>
        <v>0</v>
      </c>
    </row>
    <row r="405" spans="1:20" s="36" customFormat="1">
      <c r="A405" s="84" t="s">
        <v>635</v>
      </c>
      <c r="B405" s="85"/>
      <c r="C405" s="105" t="s">
        <v>419</v>
      </c>
      <c r="D405" s="106"/>
      <c r="E405" s="106"/>
      <c r="F405" s="106"/>
      <c r="G405" s="107"/>
      <c r="H405" s="37" t="s">
        <v>19</v>
      </c>
      <c r="I405" s="38">
        <v>0</v>
      </c>
      <c r="J405" s="39">
        <v>0</v>
      </c>
      <c r="K405" s="39">
        <v>0</v>
      </c>
      <c r="L405" s="39">
        <v>0</v>
      </c>
      <c r="M405" s="39">
        <v>0</v>
      </c>
      <c r="N405" s="39">
        <v>0</v>
      </c>
      <c r="O405" s="39">
        <v>0</v>
      </c>
      <c r="P405" s="39">
        <v>0</v>
      </c>
      <c r="Q405" s="39">
        <v>0</v>
      </c>
      <c r="R405" s="39">
        <v>0</v>
      </c>
      <c r="S405" s="39">
        <f t="shared" si="149"/>
        <v>0</v>
      </c>
      <c r="T405" s="39">
        <f t="shared" si="150"/>
        <v>0</v>
      </c>
    </row>
    <row r="406" spans="1:20" s="36" customFormat="1" ht="16.5" customHeight="1">
      <c r="A406" s="84" t="s">
        <v>636</v>
      </c>
      <c r="B406" s="85"/>
      <c r="C406" s="105" t="s">
        <v>637</v>
      </c>
      <c r="D406" s="106"/>
      <c r="E406" s="106"/>
      <c r="F406" s="106"/>
      <c r="G406" s="107"/>
      <c r="H406" s="37" t="s">
        <v>19</v>
      </c>
      <c r="I406" s="38">
        <v>0</v>
      </c>
      <c r="J406" s="39">
        <v>0</v>
      </c>
      <c r="K406" s="39">
        <v>0</v>
      </c>
      <c r="L406" s="39">
        <v>0</v>
      </c>
      <c r="M406" s="39">
        <v>0</v>
      </c>
      <c r="N406" s="39">
        <v>0</v>
      </c>
      <c r="O406" s="39">
        <v>0</v>
      </c>
      <c r="P406" s="39">
        <v>0</v>
      </c>
      <c r="Q406" s="39">
        <v>0</v>
      </c>
      <c r="R406" s="39">
        <v>0</v>
      </c>
      <c r="S406" s="39">
        <f t="shared" si="149"/>
        <v>0</v>
      </c>
      <c r="T406" s="39">
        <f t="shared" si="150"/>
        <v>0</v>
      </c>
    </row>
    <row r="407" spans="1:20" s="36" customFormat="1">
      <c r="A407" s="84" t="s">
        <v>638</v>
      </c>
      <c r="B407" s="85"/>
      <c r="C407" s="111" t="s">
        <v>43</v>
      </c>
      <c r="D407" s="112"/>
      <c r="E407" s="112"/>
      <c r="F407" s="112"/>
      <c r="G407" s="113"/>
      <c r="H407" s="37" t="s">
        <v>19</v>
      </c>
      <c r="I407" s="38">
        <v>0</v>
      </c>
      <c r="J407" s="39">
        <v>0</v>
      </c>
      <c r="K407" s="39">
        <v>0</v>
      </c>
      <c r="L407" s="39">
        <v>0</v>
      </c>
      <c r="M407" s="39">
        <v>0</v>
      </c>
      <c r="N407" s="39">
        <v>0</v>
      </c>
      <c r="O407" s="39">
        <v>0</v>
      </c>
      <c r="P407" s="39">
        <v>0</v>
      </c>
      <c r="Q407" s="39">
        <v>0</v>
      </c>
      <c r="R407" s="39">
        <v>0</v>
      </c>
      <c r="S407" s="39">
        <f t="shared" si="149"/>
        <v>0</v>
      </c>
      <c r="T407" s="39">
        <f t="shared" si="150"/>
        <v>0</v>
      </c>
    </row>
    <row r="408" spans="1:20" s="36" customFormat="1">
      <c r="A408" s="84" t="s">
        <v>639</v>
      </c>
      <c r="B408" s="85"/>
      <c r="C408" s="111" t="s">
        <v>45</v>
      </c>
      <c r="D408" s="112"/>
      <c r="E408" s="112"/>
      <c r="F408" s="112"/>
      <c r="G408" s="113"/>
      <c r="H408" s="37" t="s">
        <v>19</v>
      </c>
      <c r="I408" s="38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>
        <v>0</v>
      </c>
      <c r="Q408" s="39">
        <v>0</v>
      </c>
      <c r="R408" s="39">
        <v>0</v>
      </c>
      <c r="S408" s="39">
        <f t="shared" si="149"/>
        <v>0</v>
      </c>
      <c r="T408" s="39">
        <f t="shared" si="150"/>
        <v>0</v>
      </c>
    </row>
    <row r="409" spans="1:20" s="36" customFormat="1">
      <c r="A409" s="84" t="s">
        <v>640</v>
      </c>
      <c r="B409" s="85"/>
      <c r="C409" s="86" t="s">
        <v>641</v>
      </c>
      <c r="D409" s="87"/>
      <c r="E409" s="87"/>
      <c r="F409" s="87"/>
      <c r="G409" s="88"/>
      <c r="H409" s="37" t="s">
        <v>19</v>
      </c>
      <c r="I409" s="38">
        <v>0</v>
      </c>
      <c r="J409" s="39">
        <v>0</v>
      </c>
      <c r="K409" s="39">
        <v>0</v>
      </c>
      <c r="L409" s="39">
        <v>0</v>
      </c>
      <c r="M409" s="39">
        <v>0</v>
      </c>
      <c r="N409" s="39">
        <v>0</v>
      </c>
      <c r="O409" s="39">
        <v>0</v>
      </c>
      <c r="P409" s="39">
        <v>0</v>
      </c>
      <c r="Q409" s="39">
        <v>0</v>
      </c>
      <c r="R409" s="39">
        <v>0</v>
      </c>
      <c r="S409" s="39">
        <f t="shared" si="149"/>
        <v>0</v>
      </c>
      <c r="T409" s="39">
        <f t="shared" si="150"/>
        <v>0</v>
      </c>
    </row>
    <row r="410" spans="1:20" s="36" customFormat="1">
      <c r="A410" s="84" t="s">
        <v>642</v>
      </c>
      <c r="B410" s="85"/>
      <c r="C410" s="86" t="s">
        <v>643</v>
      </c>
      <c r="D410" s="87"/>
      <c r="E410" s="87"/>
      <c r="F410" s="87"/>
      <c r="G410" s="88"/>
      <c r="H410" s="37" t="s">
        <v>19</v>
      </c>
      <c r="I410" s="38">
        <v>0</v>
      </c>
      <c r="J410" s="39">
        <v>0</v>
      </c>
      <c r="K410" s="39">
        <v>0</v>
      </c>
      <c r="L410" s="39">
        <v>0</v>
      </c>
      <c r="M410" s="39">
        <v>0</v>
      </c>
      <c r="N410" s="39">
        <v>0</v>
      </c>
      <c r="O410" s="39">
        <v>0</v>
      </c>
      <c r="P410" s="39">
        <v>0</v>
      </c>
      <c r="Q410" s="39">
        <v>0</v>
      </c>
      <c r="R410" s="39">
        <v>0</v>
      </c>
      <c r="S410" s="39">
        <f t="shared" si="149"/>
        <v>0</v>
      </c>
      <c r="T410" s="39">
        <f t="shared" si="150"/>
        <v>0</v>
      </c>
    </row>
    <row r="411" spans="1:20" s="36" customFormat="1">
      <c r="A411" s="84" t="s">
        <v>644</v>
      </c>
      <c r="B411" s="85"/>
      <c r="C411" s="105" t="s">
        <v>627</v>
      </c>
      <c r="D411" s="106"/>
      <c r="E411" s="106"/>
      <c r="F411" s="106"/>
      <c r="G411" s="107"/>
      <c r="H411" s="37" t="s">
        <v>19</v>
      </c>
      <c r="I411" s="38">
        <v>0</v>
      </c>
      <c r="J411" s="39">
        <v>0</v>
      </c>
      <c r="K411" s="39">
        <v>0</v>
      </c>
      <c r="L411" s="39">
        <v>0</v>
      </c>
      <c r="M411" s="39">
        <v>0</v>
      </c>
      <c r="N411" s="39">
        <v>0</v>
      </c>
      <c r="O411" s="39">
        <v>0</v>
      </c>
      <c r="P411" s="39">
        <v>0</v>
      </c>
      <c r="Q411" s="39">
        <v>0</v>
      </c>
      <c r="R411" s="39">
        <v>0</v>
      </c>
      <c r="S411" s="39">
        <f t="shared" si="149"/>
        <v>0</v>
      </c>
      <c r="T411" s="39">
        <f t="shared" si="150"/>
        <v>0</v>
      </c>
    </row>
    <row r="412" spans="1:20" s="36" customFormat="1" ht="16.5" customHeight="1">
      <c r="A412" s="84" t="s">
        <v>645</v>
      </c>
      <c r="B412" s="85"/>
      <c r="C412" s="105" t="s">
        <v>23</v>
      </c>
      <c r="D412" s="106"/>
      <c r="E412" s="106"/>
      <c r="F412" s="106"/>
      <c r="G412" s="107"/>
      <c r="H412" s="37" t="s">
        <v>19</v>
      </c>
      <c r="I412" s="38">
        <v>0</v>
      </c>
      <c r="J412" s="39">
        <v>0</v>
      </c>
      <c r="K412" s="39">
        <v>0</v>
      </c>
      <c r="L412" s="39">
        <v>0</v>
      </c>
      <c r="M412" s="39">
        <v>0</v>
      </c>
      <c r="N412" s="39">
        <v>0</v>
      </c>
      <c r="O412" s="39">
        <v>0</v>
      </c>
      <c r="P412" s="39">
        <v>0</v>
      </c>
      <c r="Q412" s="39">
        <v>0</v>
      </c>
      <c r="R412" s="39">
        <v>0</v>
      </c>
      <c r="S412" s="39">
        <f t="shared" si="149"/>
        <v>0</v>
      </c>
      <c r="T412" s="39">
        <f t="shared" si="150"/>
        <v>0</v>
      </c>
    </row>
    <row r="413" spans="1:20" s="36" customFormat="1" ht="16.5" customHeight="1">
      <c r="A413" s="84" t="s">
        <v>646</v>
      </c>
      <c r="B413" s="85"/>
      <c r="C413" s="105" t="s">
        <v>25</v>
      </c>
      <c r="D413" s="106"/>
      <c r="E413" s="106"/>
      <c r="F413" s="106"/>
      <c r="G413" s="107"/>
      <c r="H413" s="37" t="s">
        <v>19</v>
      </c>
      <c r="I413" s="38">
        <v>0</v>
      </c>
      <c r="J413" s="39">
        <v>0</v>
      </c>
      <c r="K413" s="39">
        <v>0</v>
      </c>
      <c r="L413" s="39">
        <v>0</v>
      </c>
      <c r="M413" s="39">
        <v>0</v>
      </c>
      <c r="N413" s="39">
        <v>0</v>
      </c>
      <c r="O413" s="39">
        <v>0</v>
      </c>
      <c r="P413" s="39">
        <v>0</v>
      </c>
      <c r="Q413" s="39">
        <v>0</v>
      </c>
      <c r="R413" s="39">
        <v>0</v>
      </c>
      <c r="S413" s="39">
        <f t="shared" si="149"/>
        <v>0</v>
      </c>
      <c r="T413" s="39">
        <f t="shared" si="150"/>
        <v>0</v>
      </c>
    </row>
    <row r="414" spans="1:20" s="36" customFormat="1" ht="16.5" customHeight="1">
      <c r="A414" s="84" t="s">
        <v>646</v>
      </c>
      <c r="B414" s="85"/>
      <c r="C414" s="105" t="s">
        <v>27</v>
      </c>
      <c r="D414" s="106"/>
      <c r="E414" s="106"/>
      <c r="F414" s="106"/>
      <c r="G414" s="107"/>
      <c r="H414" s="37" t="s">
        <v>19</v>
      </c>
      <c r="I414" s="38">
        <v>0</v>
      </c>
      <c r="J414" s="39">
        <v>0</v>
      </c>
      <c r="K414" s="39">
        <v>0</v>
      </c>
      <c r="L414" s="39">
        <v>0</v>
      </c>
      <c r="M414" s="39">
        <v>0</v>
      </c>
      <c r="N414" s="39">
        <v>0</v>
      </c>
      <c r="O414" s="39">
        <v>0</v>
      </c>
      <c r="P414" s="39">
        <v>0</v>
      </c>
      <c r="Q414" s="39">
        <v>0</v>
      </c>
      <c r="R414" s="39">
        <v>0</v>
      </c>
      <c r="S414" s="39">
        <f t="shared" si="149"/>
        <v>0</v>
      </c>
      <c r="T414" s="39">
        <f t="shared" si="150"/>
        <v>0</v>
      </c>
    </row>
    <row r="415" spans="1:20" s="36" customFormat="1">
      <c r="A415" s="84" t="s">
        <v>647</v>
      </c>
      <c r="B415" s="85"/>
      <c r="C415" s="105" t="s">
        <v>405</v>
      </c>
      <c r="D415" s="106"/>
      <c r="E415" s="106"/>
      <c r="F415" s="106"/>
      <c r="G415" s="107"/>
      <c r="H415" s="37" t="s">
        <v>19</v>
      </c>
      <c r="I415" s="38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>
        <v>0</v>
      </c>
      <c r="Q415" s="39">
        <v>0</v>
      </c>
      <c r="R415" s="39">
        <v>0</v>
      </c>
      <c r="S415" s="39">
        <f t="shared" ref="S415:S438" si="151">M415+O415+Q415</f>
        <v>0</v>
      </c>
      <c r="T415" s="39">
        <f t="shared" ref="T415:T438" si="152">N415+P415+R415</f>
        <v>0</v>
      </c>
    </row>
    <row r="416" spans="1:20" s="36" customFormat="1">
      <c r="A416" s="84" t="s">
        <v>648</v>
      </c>
      <c r="B416" s="85"/>
      <c r="C416" s="105" t="s">
        <v>408</v>
      </c>
      <c r="D416" s="106"/>
      <c r="E416" s="106"/>
      <c r="F416" s="106"/>
      <c r="G416" s="107"/>
      <c r="H416" s="37" t="s">
        <v>19</v>
      </c>
      <c r="I416" s="38">
        <v>0</v>
      </c>
      <c r="J416" s="39">
        <v>0</v>
      </c>
      <c r="K416" s="39">
        <v>0</v>
      </c>
      <c r="L416" s="39">
        <v>0</v>
      </c>
      <c r="M416" s="39">
        <v>0</v>
      </c>
      <c r="N416" s="39">
        <v>0</v>
      </c>
      <c r="O416" s="39">
        <v>0</v>
      </c>
      <c r="P416" s="39">
        <v>0</v>
      </c>
      <c r="Q416" s="39">
        <v>0</v>
      </c>
      <c r="R416" s="39">
        <v>0</v>
      </c>
      <c r="S416" s="39">
        <f t="shared" si="151"/>
        <v>0</v>
      </c>
      <c r="T416" s="39">
        <f t="shared" si="152"/>
        <v>0</v>
      </c>
    </row>
    <row r="417" spans="1:20" s="36" customFormat="1">
      <c r="A417" s="84" t="s">
        <v>649</v>
      </c>
      <c r="B417" s="85"/>
      <c r="C417" s="105" t="s">
        <v>411</v>
      </c>
      <c r="D417" s="106"/>
      <c r="E417" s="106"/>
      <c r="F417" s="106"/>
      <c r="G417" s="107"/>
      <c r="H417" s="37" t="s">
        <v>19</v>
      </c>
      <c r="I417" s="38">
        <v>0</v>
      </c>
      <c r="J417" s="39">
        <v>0</v>
      </c>
      <c r="K417" s="39">
        <v>0</v>
      </c>
      <c r="L417" s="39">
        <v>0</v>
      </c>
      <c r="M417" s="39">
        <v>0</v>
      </c>
      <c r="N417" s="39">
        <v>0</v>
      </c>
      <c r="O417" s="39">
        <v>0</v>
      </c>
      <c r="P417" s="39">
        <v>0</v>
      </c>
      <c r="Q417" s="39">
        <v>0</v>
      </c>
      <c r="R417" s="39">
        <v>0</v>
      </c>
      <c r="S417" s="39">
        <f t="shared" si="151"/>
        <v>0</v>
      </c>
      <c r="T417" s="39">
        <f t="shared" si="152"/>
        <v>0</v>
      </c>
    </row>
    <row r="418" spans="1:20" s="36" customFormat="1">
      <c r="A418" s="84" t="s">
        <v>650</v>
      </c>
      <c r="B418" s="85"/>
      <c r="C418" s="105" t="s">
        <v>417</v>
      </c>
      <c r="D418" s="106"/>
      <c r="E418" s="106"/>
      <c r="F418" s="106"/>
      <c r="G418" s="107"/>
      <c r="H418" s="37" t="s">
        <v>19</v>
      </c>
      <c r="I418" s="38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>
        <v>0</v>
      </c>
      <c r="Q418" s="39">
        <v>0</v>
      </c>
      <c r="R418" s="39">
        <v>0</v>
      </c>
      <c r="S418" s="39">
        <f t="shared" si="151"/>
        <v>0</v>
      </c>
      <c r="T418" s="39">
        <f t="shared" si="152"/>
        <v>0</v>
      </c>
    </row>
    <row r="419" spans="1:20" s="36" customFormat="1">
      <c r="A419" s="84" t="s">
        <v>651</v>
      </c>
      <c r="B419" s="85"/>
      <c r="C419" s="105" t="s">
        <v>419</v>
      </c>
      <c r="D419" s="106"/>
      <c r="E419" s="106"/>
      <c r="F419" s="106"/>
      <c r="G419" s="107"/>
      <c r="H419" s="37" t="s">
        <v>19</v>
      </c>
      <c r="I419" s="38">
        <v>0</v>
      </c>
      <c r="J419" s="39">
        <v>0</v>
      </c>
      <c r="K419" s="39">
        <v>0</v>
      </c>
      <c r="L419" s="39">
        <v>0</v>
      </c>
      <c r="M419" s="39">
        <v>0</v>
      </c>
      <c r="N419" s="39">
        <v>0</v>
      </c>
      <c r="O419" s="39">
        <v>0</v>
      </c>
      <c r="P419" s="39">
        <v>0</v>
      </c>
      <c r="Q419" s="39">
        <v>0</v>
      </c>
      <c r="R419" s="39">
        <v>0</v>
      </c>
      <c r="S419" s="39">
        <f t="shared" si="151"/>
        <v>0</v>
      </c>
      <c r="T419" s="39">
        <f t="shared" si="152"/>
        <v>0</v>
      </c>
    </row>
    <row r="420" spans="1:20" s="36" customFormat="1" ht="16.5" customHeight="1">
      <c r="A420" s="84" t="s">
        <v>652</v>
      </c>
      <c r="B420" s="85"/>
      <c r="C420" s="105" t="s">
        <v>637</v>
      </c>
      <c r="D420" s="106"/>
      <c r="E420" s="106"/>
      <c r="F420" s="106"/>
      <c r="G420" s="107"/>
      <c r="H420" s="37" t="s">
        <v>19</v>
      </c>
      <c r="I420" s="38">
        <v>0</v>
      </c>
      <c r="J420" s="39">
        <v>0</v>
      </c>
      <c r="K420" s="39">
        <v>0</v>
      </c>
      <c r="L420" s="39">
        <v>0</v>
      </c>
      <c r="M420" s="39">
        <v>0</v>
      </c>
      <c r="N420" s="39">
        <v>0</v>
      </c>
      <c r="O420" s="39">
        <v>0</v>
      </c>
      <c r="P420" s="39">
        <v>0</v>
      </c>
      <c r="Q420" s="39">
        <v>0</v>
      </c>
      <c r="R420" s="39">
        <v>0</v>
      </c>
      <c r="S420" s="39">
        <f t="shared" si="151"/>
        <v>0</v>
      </c>
      <c r="T420" s="39">
        <f t="shared" si="152"/>
        <v>0</v>
      </c>
    </row>
    <row r="421" spans="1:20" s="36" customFormat="1">
      <c r="A421" s="84" t="s">
        <v>653</v>
      </c>
      <c r="B421" s="85"/>
      <c r="C421" s="111" t="s">
        <v>43</v>
      </c>
      <c r="D421" s="112"/>
      <c r="E421" s="112"/>
      <c r="F421" s="112"/>
      <c r="G421" s="113"/>
      <c r="H421" s="37" t="s">
        <v>19</v>
      </c>
      <c r="I421" s="38">
        <v>0</v>
      </c>
      <c r="J421" s="39">
        <v>0</v>
      </c>
      <c r="K421" s="39">
        <v>0</v>
      </c>
      <c r="L421" s="39">
        <v>0</v>
      </c>
      <c r="M421" s="39">
        <v>0</v>
      </c>
      <c r="N421" s="39">
        <v>0</v>
      </c>
      <c r="O421" s="39">
        <v>0</v>
      </c>
      <c r="P421" s="39">
        <v>0</v>
      </c>
      <c r="Q421" s="39">
        <v>0</v>
      </c>
      <c r="R421" s="39">
        <v>0</v>
      </c>
      <c r="S421" s="39">
        <f t="shared" si="151"/>
        <v>0</v>
      </c>
      <c r="T421" s="39">
        <f t="shared" si="152"/>
        <v>0</v>
      </c>
    </row>
    <row r="422" spans="1:20" s="36" customFormat="1">
      <c r="A422" s="84" t="s">
        <v>654</v>
      </c>
      <c r="B422" s="85"/>
      <c r="C422" s="111" t="s">
        <v>45</v>
      </c>
      <c r="D422" s="112"/>
      <c r="E422" s="112"/>
      <c r="F422" s="112"/>
      <c r="G422" s="113"/>
      <c r="H422" s="37" t="s">
        <v>19</v>
      </c>
      <c r="I422" s="38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>
        <v>0</v>
      </c>
      <c r="Q422" s="39">
        <v>0</v>
      </c>
      <c r="R422" s="39">
        <v>0</v>
      </c>
      <c r="S422" s="39">
        <f t="shared" si="151"/>
        <v>0</v>
      </c>
      <c r="T422" s="39">
        <f t="shared" si="152"/>
        <v>0</v>
      </c>
    </row>
    <row r="423" spans="1:20" s="36" customFormat="1">
      <c r="A423" s="84" t="s">
        <v>30</v>
      </c>
      <c r="B423" s="85"/>
      <c r="C423" s="94" t="s">
        <v>655</v>
      </c>
      <c r="D423" s="95"/>
      <c r="E423" s="95"/>
      <c r="F423" s="95"/>
      <c r="G423" s="96"/>
      <c r="H423" s="37" t="s">
        <v>19</v>
      </c>
      <c r="I423" s="38">
        <v>0</v>
      </c>
      <c r="J423" s="39">
        <v>0</v>
      </c>
      <c r="K423" s="39">
        <v>0</v>
      </c>
      <c r="L423" s="39">
        <v>0</v>
      </c>
      <c r="M423" s="39">
        <v>0</v>
      </c>
      <c r="N423" s="39">
        <v>0</v>
      </c>
      <c r="O423" s="39">
        <v>0</v>
      </c>
      <c r="P423" s="39">
        <v>0</v>
      </c>
      <c r="Q423" s="39">
        <v>0</v>
      </c>
      <c r="R423" s="39">
        <v>0</v>
      </c>
      <c r="S423" s="39">
        <f t="shared" si="151"/>
        <v>0</v>
      </c>
      <c r="T423" s="39">
        <f t="shared" si="152"/>
        <v>0</v>
      </c>
    </row>
    <row r="424" spans="1:20" s="36" customFormat="1">
      <c r="A424" s="84" t="s">
        <v>32</v>
      </c>
      <c r="B424" s="85"/>
      <c r="C424" s="94" t="s">
        <v>656</v>
      </c>
      <c r="D424" s="95"/>
      <c r="E424" s="95"/>
      <c r="F424" s="95"/>
      <c r="G424" s="96"/>
      <c r="H424" s="37" t="s">
        <v>19</v>
      </c>
      <c r="I424" s="38">
        <v>0</v>
      </c>
      <c r="J424" s="39">
        <v>0</v>
      </c>
      <c r="K424" s="39">
        <v>0</v>
      </c>
      <c r="L424" s="39">
        <v>0</v>
      </c>
      <c r="M424" s="39">
        <v>0</v>
      </c>
      <c r="N424" s="39">
        <v>0</v>
      </c>
      <c r="O424" s="39">
        <v>0</v>
      </c>
      <c r="P424" s="39">
        <v>0</v>
      </c>
      <c r="Q424" s="39">
        <v>0</v>
      </c>
      <c r="R424" s="39">
        <v>0</v>
      </c>
      <c r="S424" s="39">
        <f t="shared" si="151"/>
        <v>0</v>
      </c>
      <c r="T424" s="39">
        <f t="shared" si="152"/>
        <v>0</v>
      </c>
    </row>
    <row r="425" spans="1:20" s="36" customFormat="1">
      <c r="A425" s="84" t="s">
        <v>657</v>
      </c>
      <c r="B425" s="85"/>
      <c r="C425" s="86" t="s">
        <v>658</v>
      </c>
      <c r="D425" s="87"/>
      <c r="E425" s="87"/>
      <c r="F425" s="87"/>
      <c r="G425" s="88"/>
      <c r="H425" s="37" t="s">
        <v>19</v>
      </c>
      <c r="I425" s="38">
        <v>0</v>
      </c>
      <c r="J425" s="39">
        <v>0</v>
      </c>
      <c r="K425" s="39">
        <v>0</v>
      </c>
      <c r="L425" s="39">
        <v>0</v>
      </c>
      <c r="M425" s="39">
        <v>0</v>
      </c>
      <c r="N425" s="39">
        <v>0</v>
      </c>
      <c r="O425" s="39">
        <v>0</v>
      </c>
      <c r="P425" s="39">
        <v>0</v>
      </c>
      <c r="Q425" s="39">
        <v>0</v>
      </c>
      <c r="R425" s="39">
        <v>0</v>
      </c>
      <c r="S425" s="39">
        <f t="shared" si="151"/>
        <v>0</v>
      </c>
      <c r="T425" s="39">
        <f t="shared" si="152"/>
        <v>0</v>
      </c>
    </row>
    <row r="426" spans="1:20" s="36" customFormat="1">
      <c r="A426" s="84" t="s">
        <v>659</v>
      </c>
      <c r="B426" s="85"/>
      <c r="C426" s="86" t="s">
        <v>660</v>
      </c>
      <c r="D426" s="87"/>
      <c r="E426" s="87"/>
      <c r="F426" s="87"/>
      <c r="G426" s="88"/>
      <c r="H426" s="37" t="s">
        <v>19</v>
      </c>
      <c r="I426" s="38">
        <v>0</v>
      </c>
      <c r="J426" s="39">
        <v>0</v>
      </c>
      <c r="K426" s="39">
        <v>0</v>
      </c>
      <c r="L426" s="39">
        <v>0</v>
      </c>
      <c r="M426" s="39">
        <v>0</v>
      </c>
      <c r="N426" s="39">
        <v>0</v>
      </c>
      <c r="O426" s="39">
        <v>0</v>
      </c>
      <c r="P426" s="39">
        <v>0</v>
      </c>
      <c r="Q426" s="39">
        <v>0</v>
      </c>
      <c r="R426" s="39">
        <v>0</v>
      </c>
      <c r="S426" s="39">
        <f t="shared" si="151"/>
        <v>0</v>
      </c>
      <c r="T426" s="39">
        <f t="shared" si="152"/>
        <v>0</v>
      </c>
    </row>
    <row r="427" spans="1:20" s="36" customFormat="1" ht="9" customHeight="1">
      <c r="A427" s="84" t="s">
        <v>48</v>
      </c>
      <c r="B427" s="85"/>
      <c r="C427" s="108" t="s">
        <v>661</v>
      </c>
      <c r="D427" s="109"/>
      <c r="E427" s="109"/>
      <c r="F427" s="109"/>
      <c r="G427" s="110"/>
      <c r="H427" s="37" t="s">
        <v>19</v>
      </c>
      <c r="I427" s="38">
        <v>0</v>
      </c>
      <c r="J427" s="39">
        <v>0</v>
      </c>
      <c r="K427" s="39">
        <v>0</v>
      </c>
      <c r="L427" s="39">
        <v>0</v>
      </c>
      <c r="M427" s="39">
        <v>0</v>
      </c>
      <c r="N427" s="39">
        <v>0</v>
      </c>
      <c r="O427" s="39">
        <v>0</v>
      </c>
      <c r="P427" s="39">
        <v>0</v>
      </c>
      <c r="Q427" s="39">
        <v>0</v>
      </c>
      <c r="R427" s="39">
        <v>0</v>
      </c>
      <c r="S427" s="39">
        <f t="shared" si="151"/>
        <v>0</v>
      </c>
      <c r="T427" s="39">
        <f t="shared" si="152"/>
        <v>0</v>
      </c>
    </row>
    <row r="428" spans="1:20" s="36" customFormat="1">
      <c r="A428" s="84" t="s">
        <v>50</v>
      </c>
      <c r="B428" s="85"/>
      <c r="C428" s="94" t="s">
        <v>662</v>
      </c>
      <c r="D428" s="95"/>
      <c r="E428" s="95"/>
      <c r="F428" s="95"/>
      <c r="G428" s="96"/>
      <c r="H428" s="37" t="s">
        <v>19</v>
      </c>
      <c r="I428" s="38">
        <v>0</v>
      </c>
      <c r="J428" s="39">
        <v>0</v>
      </c>
      <c r="K428" s="39">
        <v>0</v>
      </c>
      <c r="L428" s="39">
        <v>0</v>
      </c>
      <c r="M428" s="39">
        <v>0</v>
      </c>
      <c r="N428" s="39">
        <v>0</v>
      </c>
      <c r="O428" s="39">
        <v>0</v>
      </c>
      <c r="P428" s="39">
        <v>0</v>
      </c>
      <c r="Q428" s="39">
        <v>0</v>
      </c>
      <c r="R428" s="39">
        <v>0</v>
      </c>
      <c r="S428" s="39">
        <f t="shared" si="151"/>
        <v>0</v>
      </c>
      <c r="T428" s="39">
        <f t="shared" si="152"/>
        <v>0</v>
      </c>
    </row>
    <row r="429" spans="1:20" s="36" customFormat="1">
      <c r="A429" s="84" t="s">
        <v>54</v>
      </c>
      <c r="B429" s="85"/>
      <c r="C429" s="94" t="s">
        <v>663</v>
      </c>
      <c r="D429" s="95"/>
      <c r="E429" s="95"/>
      <c r="F429" s="95"/>
      <c r="G429" s="96"/>
      <c r="H429" s="37" t="s">
        <v>19</v>
      </c>
      <c r="I429" s="38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>
        <v>0</v>
      </c>
      <c r="Q429" s="39">
        <v>0</v>
      </c>
      <c r="R429" s="39">
        <v>0</v>
      </c>
      <c r="S429" s="39">
        <f t="shared" si="151"/>
        <v>0</v>
      </c>
      <c r="T429" s="39">
        <f t="shared" si="152"/>
        <v>0</v>
      </c>
    </row>
    <row r="430" spans="1:20" s="36" customFormat="1">
      <c r="A430" s="84" t="s">
        <v>55</v>
      </c>
      <c r="B430" s="85"/>
      <c r="C430" s="94" t="s">
        <v>664</v>
      </c>
      <c r="D430" s="95"/>
      <c r="E430" s="95"/>
      <c r="F430" s="95"/>
      <c r="G430" s="96"/>
      <c r="H430" s="37" t="s">
        <v>19</v>
      </c>
      <c r="I430" s="38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>
        <v>0</v>
      </c>
      <c r="Q430" s="39">
        <v>0</v>
      </c>
      <c r="R430" s="39">
        <v>0</v>
      </c>
      <c r="S430" s="39">
        <f t="shared" si="151"/>
        <v>0</v>
      </c>
      <c r="T430" s="39">
        <f t="shared" si="152"/>
        <v>0</v>
      </c>
    </row>
    <row r="431" spans="1:20" s="36" customFormat="1">
      <c r="A431" s="84" t="s">
        <v>56</v>
      </c>
      <c r="B431" s="85"/>
      <c r="C431" s="94" t="s">
        <v>665</v>
      </c>
      <c r="D431" s="95"/>
      <c r="E431" s="95"/>
      <c r="F431" s="95"/>
      <c r="G431" s="96"/>
      <c r="H431" s="37" t="s">
        <v>19</v>
      </c>
      <c r="I431" s="38">
        <v>0</v>
      </c>
      <c r="J431" s="39">
        <v>0</v>
      </c>
      <c r="K431" s="39">
        <v>0</v>
      </c>
      <c r="L431" s="39">
        <v>0</v>
      </c>
      <c r="M431" s="39">
        <v>0</v>
      </c>
      <c r="N431" s="39">
        <v>0</v>
      </c>
      <c r="O431" s="39">
        <v>0</v>
      </c>
      <c r="P431" s="39">
        <v>0</v>
      </c>
      <c r="Q431" s="39">
        <v>0</v>
      </c>
      <c r="R431" s="39">
        <v>0</v>
      </c>
      <c r="S431" s="39">
        <f t="shared" si="151"/>
        <v>0</v>
      </c>
      <c r="T431" s="39">
        <f t="shared" si="152"/>
        <v>0</v>
      </c>
    </row>
    <row r="432" spans="1:20" s="36" customFormat="1">
      <c r="A432" s="84" t="s">
        <v>57</v>
      </c>
      <c r="B432" s="85"/>
      <c r="C432" s="94" t="s">
        <v>666</v>
      </c>
      <c r="D432" s="95"/>
      <c r="E432" s="95"/>
      <c r="F432" s="95"/>
      <c r="G432" s="96"/>
      <c r="H432" s="37" t="s">
        <v>19</v>
      </c>
      <c r="I432" s="38">
        <v>0</v>
      </c>
      <c r="J432" s="39">
        <v>0</v>
      </c>
      <c r="K432" s="39">
        <v>0</v>
      </c>
      <c r="L432" s="39">
        <v>0</v>
      </c>
      <c r="M432" s="39">
        <v>0</v>
      </c>
      <c r="N432" s="39">
        <v>0</v>
      </c>
      <c r="O432" s="39">
        <v>0</v>
      </c>
      <c r="P432" s="39">
        <v>0</v>
      </c>
      <c r="Q432" s="39">
        <v>0</v>
      </c>
      <c r="R432" s="39">
        <v>0</v>
      </c>
      <c r="S432" s="39">
        <f t="shared" si="151"/>
        <v>0</v>
      </c>
      <c r="T432" s="39">
        <f t="shared" si="152"/>
        <v>0</v>
      </c>
    </row>
    <row r="433" spans="1:20" s="36" customFormat="1">
      <c r="A433" s="84" t="s">
        <v>97</v>
      </c>
      <c r="B433" s="85"/>
      <c r="C433" s="86" t="s">
        <v>305</v>
      </c>
      <c r="D433" s="87"/>
      <c r="E433" s="87"/>
      <c r="F433" s="87"/>
      <c r="G433" s="88"/>
      <c r="H433" s="37" t="s">
        <v>19</v>
      </c>
      <c r="I433" s="38">
        <v>0</v>
      </c>
      <c r="J433" s="39">
        <v>0</v>
      </c>
      <c r="K433" s="39">
        <v>0</v>
      </c>
      <c r="L433" s="39">
        <v>0</v>
      </c>
      <c r="M433" s="39">
        <v>0</v>
      </c>
      <c r="N433" s="39">
        <v>0</v>
      </c>
      <c r="O433" s="39">
        <v>0</v>
      </c>
      <c r="P433" s="39">
        <v>0</v>
      </c>
      <c r="Q433" s="39">
        <v>0</v>
      </c>
      <c r="R433" s="39">
        <v>0</v>
      </c>
      <c r="S433" s="39">
        <f t="shared" si="151"/>
        <v>0</v>
      </c>
      <c r="T433" s="39">
        <f t="shared" si="152"/>
        <v>0</v>
      </c>
    </row>
    <row r="434" spans="1:20" s="36" customFormat="1" ht="16.5" customHeight="1">
      <c r="A434" s="84" t="s">
        <v>667</v>
      </c>
      <c r="B434" s="85"/>
      <c r="C434" s="105" t="s">
        <v>668</v>
      </c>
      <c r="D434" s="106"/>
      <c r="E434" s="106"/>
      <c r="F434" s="106"/>
      <c r="G434" s="107"/>
      <c r="H434" s="37" t="s">
        <v>19</v>
      </c>
      <c r="I434" s="38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>
        <v>0</v>
      </c>
      <c r="Q434" s="39">
        <v>0</v>
      </c>
      <c r="R434" s="39">
        <v>0</v>
      </c>
      <c r="S434" s="39">
        <f t="shared" si="151"/>
        <v>0</v>
      </c>
      <c r="T434" s="39">
        <f t="shared" si="152"/>
        <v>0</v>
      </c>
    </row>
    <row r="435" spans="1:20" s="36" customFormat="1">
      <c r="A435" s="84" t="s">
        <v>99</v>
      </c>
      <c r="B435" s="85"/>
      <c r="C435" s="86" t="s">
        <v>307</v>
      </c>
      <c r="D435" s="87"/>
      <c r="E435" s="87"/>
      <c r="F435" s="87"/>
      <c r="G435" s="88"/>
      <c r="H435" s="37" t="s">
        <v>19</v>
      </c>
      <c r="I435" s="38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>
        <v>0</v>
      </c>
      <c r="Q435" s="39">
        <v>0</v>
      </c>
      <c r="R435" s="39">
        <v>0</v>
      </c>
      <c r="S435" s="39">
        <f t="shared" si="151"/>
        <v>0</v>
      </c>
      <c r="T435" s="39">
        <f t="shared" si="152"/>
        <v>0</v>
      </c>
    </row>
    <row r="436" spans="1:20" s="36" customFormat="1" ht="16.5" customHeight="1">
      <c r="A436" s="84" t="s">
        <v>669</v>
      </c>
      <c r="B436" s="85"/>
      <c r="C436" s="105" t="s">
        <v>670</v>
      </c>
      <c r="D436" s="106"/>
      <c r="E436" s="106"/>
      <c r="F436" s="106"/>
      <c r="G436" s="107"/>
      <c r="H436" s="37" t="s">
        <v>19</v>
      </c>
      <c r="I436" s="38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>
        <v>0</v>
      </c>
      <c r="Q436" s="39">
        <v>0</v>
      </c>
      <c r="R436" s="39">
        <v>0</v>
      </c>
      <c r="S436" s="39">
        <f t="shared" si="151"/>
        <v>0</v>
      </c>
      <c r="T436" s="39">
        <f t="shared" si="152"/>
        <v>0</v>
      </c>
    </row>
    <row r="437" spans="1:20" s="36" customFormat="1">
      <c r="A437" s="84" t="s">
        <v>58</v>
      </c>
      <c r="B437" s="85"/>
      <c r="C437" s="94" t="s">
        <v>671</v>
      </c>
      <c r="D437" s="95"/>
      <c r="E437" s="95"/>
      <c r="F437" s="95"/>
      <c r="G437" s="96"/>
      <c r="H437" s="37" t="s">
        <v>19</v>
      </c>
      <c r="I437" s="38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>
        <v>0</v>
      </c>
      <c r="Q437" s="39">
        <v>0</v>
      </c>
      <c r="R437" s="39">
        <v>0</v>
      </c>
      <c r="S437" s="39">
        <f t="shared" si="151"/>
        <v>0</v>
      </c>
      <c r="T437" s="39">
        <f t="shared" si="152"/>
        <v>0</v>
      </c>
    </row>
    <row r="438" spans="1:20" s="36" customFormat="1" ht="9" customHeight="1" thickBot="1">
      <c r="A438" s="89" t="s">
        <v>59</v>
      </c>
      <c r="B438" s="90"/>
      <c r="C438" s="97" t="s">
        <v>672</v>
      </c>
      <c r="D438" s="98"/>
      <c r="E438" s="98"/>
      <c r="F438" s="98"/>
      <c r="G438" s="99"/>
      <c r="H438" s="43" t="s">
        <v>19</v>
      </c>
      <c r="I438" s="44">
        <v>0</v>
      </c>
      <c r="J438" s="45">
        <v>0</v>
      </c>
      <c r="K438" s="45">
        <v>0</v>
      </c>
      <c r="L438" s="45">
        <v>0</v>
      </c>
      <c r="M438" s="45">
        <v>0</v>
      </c>
      <c r="N438" s="45">
        <v>0</v>
      </c>
      <c r="O438" s="45">
        <v>0</v>
      </c>
      <c r="P438" s="45">
        <v>0</v>
      </c>
      <c r="Q438" s="45">
        <v>0</v>
      </c>
      <c r="R438" s="45">
        <v>0</v>
      </c>
      <c r="S438" s="45">
        <f t="shared" si="151"/>
        <v>0</v>
      </c>
      <c r="T438" s="45">
        <f t="shared" si="152"/>
        <v>0</v>
      </c>
    </row>
    <row r="439" spans="1:20" s="36" customFormat="1" ht="9.75" customHeight="1">
      <c r="A439" s="100" t="s">
        <v>117</v>
      </c>
      <c r="B439" s="101"/>
      <c r="C439" s="102" t="s">
        <v>110</v>
      </c>
      <c r="D439" s="103"/>
      <c r="E439" s="103"/>
      <c r="F439" s="103"/>
      <c r="G439" s="104"/>
      <c r="H439" s="47" t="s">
        <v>224</v>
      </c>
      <c r="I439" s="48">
        <v>0</v>
      </c>
      <c r="J439" s="49">
        <v>0</v>
      </c>
      <c r="K439" s="49">
        <v>0</v>
      </c>
      <c r="L439" s="49">
        <v>0</v>
      </c>
      <c r="M439" s="49">
        <v>0</v>
      </c>
      <c r="N439" s="49">
        <v>0</v>
      </c>
      <c r="O439" s="49">
        <v>0</v>
      </c>
      <c r="P439" s="49">
        <v>0</v>
      </c>
      <c r="Q439" s="49">
        <v>0</v>
      </c>
      <c r="R439" s="49">
        <v>0</v>
      </c>
      <c r="S439" s="39">
        <f t="shared" ref="S439" si="153">M439+O439+Q439</f>
        <v>0</v>
      </c>
      <c r="T439" s="39">
        <f t="shared" ref="T439" si="154">N439+P439+R439</f>
        <v>0</v>
      </c>
    </row>
    <row r="440" spans="1:20" s="36" customFormat="1" ht="24.75" customHeight="1">
      <c r="A440" s="84" t="s">
        <v>119</v>
      </c>
      <c r="B440" s="85"/>
      <c r="C440" s="94" t="s">
        <v>673</v>
      </c>
      <c r="D440" s="95"/>
      <c r="E440" s="95"/>
      <c r="F440" s="95"/>
      <c r="G440" s="96"/>
      <c r="H440" s="37" t="s">
        <v>19</v>
      </c>
      <c r="I440" s="38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>
        <v>0</v>
      </c>
      <c r="Q440" s="39">
        <v>0</v>
      </c>
      <c r="R440" s="39">
        <v>0</v>
      </c>
      <c r="S440" s="39">
        <f t="shared" ref="S440:S447" si="155">M440+O440+Q440</f>
        <v>0</v>
      </c>
      <c r="T440" s="39">
        <f t="shared" ref="T440:T447" si="156">N440+P440+R440</f>
        <v>0</v>
      </c>
    </row>
    <row r="441" spans="1:20" s="36" customFormat="1">
      <c r="A441" s="84" t="s">
        <v>120</v>
      </c>
      <c r="B441" s="85"/>
      <c r="C441" s="86" t="s">
        <v>674</v>
      </c>
      <c r="D441" s="87"/>
      <c r="E441" s="87"/>
      <c r="F441" s="87"/>
      <c r="G441" s="88"/>
      <c r="H441" s="37" t="s">
        <v>19</v>
      </c>
      <c r="I441" s="38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>
        <v>0</v>
      </c>
      <c r="Q441" s="39">
        <v>0</v>
      </c>
      <c r="R441" s="39">
        <v>0</v>
      </c>
      <c r="S441" s="39">
        <f t="shared" si="155"/>
        <v>0</v>
      </c>
      <c r="T441" s="39">
        <f t="shared" si="156"/>
        <v>0</v>
      </c>
    </row>
    <row r="442" spans="1:20" s="36" customFormat="1" ht="16.5" customHeight="1">
      <c r="A442" s="84" t="s">
        <v>121</v>
      </c>
      <c r="B442" s="85"/>
      <c r="C442" s="86" t="s">
        <v>675</v>
      </c>
      <c r="D442" s="87"/>
      <c r="E442" s="87"/>
      <c r="F442" s="87"/>
      <c r="G442" s="88"/>
      <c r="H442" s="37" t="s">
        <v>19</v>
      </c>
      <c r="I442" s="38">
        <v>0</v>
      </c>
      <c r="J442" s="39">
        <v>0</v>
      </c>
      <c r="K442" s="39">
        <v>0</v>
      </c>
      <c r="L442" s="39">
        <v>0</v>
      </c>
      <c r="M442" s="39">
        <v>0</v>
      </c>
      <c r="N442" s="39">
        <v>0</v>
      </c>
      <c r="O442" s="39">
        <v>0</v>
      </c>
      <c r="P442" s="39">
        <v>0</v>
      </c>
      <c r="Q442" s="39">
        <v>0</v>
      </c>
      <c r="R442" s="39">
        <v>0</v>
      </c>
      <c r="S442" s="39">
        <f t="shared" si="155"/>
        <v>0</v>
      </c>
      <c r="T442" s="39">
        <f t="shared" si="156"/>
        <v>0</v>
      </c>
    </row>
    <row r="443" spans="1:20" s="36" customFormat="1">
      <c r="A443" s="84" t="s">
        <v>122</v>
      </c>
      <c r="B443" s="85"/>
      <c r="C443" s="86" t="s">
        <v>676</v>
      </c>
      <c r="D443" s="87"/>
      <c r="E443" s="87"/>
      <c r="F443" s="87"/>
      <c r="G443" s="88"/>
      <c r="H443" s="37" t="s">
        <v>19</v>
      </c>
      <c r="I443" s="38">
        <v>0</v>
      </c>
      <c r="J443" s="39">
        <v>0</v>
      </c>
      <c r="K443" s="39">
        <v>0</v>
      </c>
      <c r="L443" s="39">
        <v>0</v>
      </c>
      <c r="M443" s="39">
        <v>0</v>
      </c>
      <c r="N443" s="39">
        <v>0</v>
      </c>
      <c r="O443" s="39">
        <v>0</v>
      </c>
      <c r="P443" s="39">
        <v>0</v>
      </c>
      <c r="Q443" s="39">
        <v>0</v>
      </c>
      <c r="R443" s="39">
        <v>0</v>
      </c>
      <c r="S443" s="39">
        <f t="shared" si="155"/>
        <v>0</v>
      </c>
      <c r="T443" s="39">
        <f t="shared" si="156"/>
        <v>0</v>
      </c>
    </row>
    <row r="444" spans="1:20" s="36" customFormat="1" ht="17.25" customHeight="1">
      <c r="A444" s="84" t="s">
        <v>123</v>
      </c>
      <c r="B444" s="85"/>
      <c r="C444" s="94" t="s">
        <v>677</v>
      </c>
      <c r="D444" s="95"/>
      <c r="E444" s="95"/>
      <c r="F444" s="95"/>
      <c r="G444" s="96"/>
      <c r="H444" s="37" t="s">
        <v>224</v>
      </c>
      <c r="I444" s="38">
        <v>0</v>
      </c>
      <c r="J444" s="39">
        <v>0</v>
      </c>
      <c r="K444" s="39">
        <v>0</v>
      </c>
      <c r="L444" s="39">
        <v>0</v>
      </c>
      <c r="M444" s="39">
        <v>0</v>
      </c>
      <c r="N444" s="39">
        <v>0</v>
      </c>
      <c r="O444" s="39">
        <v>0</v>
      </c>
      <c r="P444" s="39">
        <v>0</v>
      </c>
      <c r="Q444" s="39">
        <v>0</v>
      </c>
      <c r="R444" s="39">
        <v>0</v>
      </c>
      <c r="S444" s="39">
        <f t="shared" si="155"/>
        <v>0</v>
      </c>
      <c r="T444" s="39">
        <f t="shared" si="156"/>
        <v>0</v>
      </c>
    </row>
    <row r="445" spans="1:20" s="36" customFormat="1">
      <c r="A445" s="84" t="s">
        <v>678</v>
      </c>
      <c r="B445" s="85"/>
      <c r="C445" s="86" t="s">
        <v>679</v>
      </c>
      <c r="D445" s="87"/>
      <c r="E445" s="87"/>
      <c r="F445" s="87"/>
      <c r="G445" s="88"/>
      <c r="H445" s="37" t="s">
        <v>19</v>
      </c>
      <c r="I445" s="38">
        <v>0</v>
      </c>
      <c r="J445" s="39">
        <v>0</v>
      </c>
      <c r="K445" s="39">
        <v>0</v>
      </c>
      <c r="L445" s="39">
        <v>0</v>
      </c>
      <c r="M445" s="39">
        <v>0</v>
      </c>
      <c r="N445" s="39">
        <v>0</v>
      </c>
      <c r="O445" s="39">
        <v>0</v>
      </c>
      <c r="P445" s="39">
        <v>0</v>
      </c>
      <c r="Q445" s="39">
        <v>0</v>
      </c>
      <c r="R445" s="39">
        <v>0</v>
      </c>
      <c r="S445" s="39">
        <f t="shared" si="155"/>
        <v>0</v>
      </c>
      <c r="T445" s="39">
        <f t="shared" si="156"/>
        <v>0</v>
      </c>
    </row>
    <row r="446" spans="1:20" s="36" customFormat="1">
      <c r="A446" s="84" t="s">
        <v>680</v>
      </c>
      <c r="B446" s="85"/>
      <c r="C446" s="86" t="s">
        <v>681</v>
      </c>
      <c r="D446" s="87"/>
      <c r="E446" s="87"/>
      <c r="F446" s="87"/>
      <c r="G446" s="88"/>
      <c r="H446" s="37" t="s">
        <v>19</v>
      </c>
      <c r="I446" s="38">
        <v>0</v>
      </c>
      <c r="J446" s="39">
        <v>0</v>
      </c>
      <c r="K446" s="39">
        <v>0</v>
      </c>
      <c r="L446" s="39">
        <v>0</v>
      </c>
      <c r="M446" s="39">
        <v>0</v>
      </c>
      <c r="N446" s="39">
        <v>0</v>
      </c>
      <c r="O446" s="39">
        <v>0</v>
      </c>
      <c r="P446" s="39">
        <v>0</v>
      </c>
      <c r="Q446" s="39">
        <v>0</v>
      </c>
      <c r="R446" s="39">
        <v>0</v>
      </c>
      <c r="S446" s="39">
        <f t="shared" si="155"/>
        <v>0</v>
      </c>
      <c r="T446" s="39">
        <f t="shared" si="156"/>
        <v>0</v>
      </c>
    </row>
    <row r="447" spans="1:20" s="36" customFormat="1" ht="9" customHeight="1" thickBot="1">
      <c r="A447" s="89" t="s">
        <v>682</v>
      </c>
      <c r="B447" s="90"/>
      <c r="C447" s="91" t="s">
        <v>683</v>
      </c>
      <c r="D447" s="92"/>
      <c r="E447" s="92"/>
      <c r="F447" s="92"/>
      <c r="G447" s="93"/>
      <c r="H447" s="71" t="s">
        <v>19</v>
      </c>
      <c r="I447" s="44">
        <v>0</v>
      </c>
      <c r="J447" s="45">
        <v>0</v>
      </c>
      <c r="K447" s="45">
        <v>0</v>
      </c>
      <c r="L447" s="45">
        <v>0</v>
      </c>
      <c r="M447" s="45">
        <v>0</v>
      </c>
      <c r="N447" s="45">
        <v>0</v>
      </c>
      <c r="O447" s="45">
        <v>0</v>
      </c>
      <c r="P447" s="45">
        <v>0</v>
      </c>
      <c r="Q447" s="45">
        <v>0</v>
      </c>
      <c r="R447" s="45">
        <v>0</v>
      </c>
      <c r="S447" s="45">
        <f t="shared" si="155"/>
        <v>0</v>
      </c>
      <c r="T447" s="45">
        <f t="shared" si="156"/>
        <v>0</v>
      </c>
    </row>
    <row r="448" spans="1:20" s="73" customFormat="1" ht="12" customHeight="1">
      <c r="A448" s="72"/>
      <c r="B448" s="72"/>
      <c r="C448" s="72"/>
    </row>
    <row r="449" spans="1:17" s="74" customFormat="1" ht="9.75">
      <c r="A449" s="74" t="s">
        <v>684</v>
      </c>
    </row>
    <row r="450" spans="1:17" s="74" customFormat="1" ht="9" customHeight="1">
      <c r="A450" s="74" t="s">
        <v>685</v>
      </c>
    </row>
    <row r="451" spans="1:17" s="74" customFormat="1" ht="9" customHeight="1">
      <c r="A451" s="74" t="s">
        <v>686</v>
      </c>
    </row>
    <row r="452" spans="1:17" s="74" customFormat="1" ht="9" customHeight="1">
      <c r="A452" s="74" t="s">
        <v>687</v>
      </c>
    </row>
    <row r="453" spans="1:17" s="74" customFormat="1" ht="9" customHeight="1">
      <c r="A453" s="74" t="s">
        <v>688</v>
      </c>
    </row>
    <row r="454" spans="1:17" s="74" customFormat="1" ht="9" customHeight="1">
      <c r="A454" s="74" t="s">
        <v>689</v>
      </c>
    </row>
    <row r="455" spans="1:17" s="74" customFormat="1">
      <c r="A455" s="74" t="s">
        <v>690</v>
      </c>
    </row>
    <row r="456" spans="1:17" s="74" customFormat="1">
      <c r="A456" s="74" t="s">
        <v>691</v>
      </c>
    </row>
    <row r="457" spans="1:17" s="74" customFormat="1">
      <c r="A457" s="74" t="s">
        <v>692</v>
      </c>
    </row>
    <row r="462" spans="1:17" s="79" customFormat="1" ht="15.75">
      <c r="C462" s="80" t="s">
        <v>695</v>
      </c>
      <c r="F462" s="81"/>
      <c r="G462" s="81"/>
      <c r="H462" s="81"/>
      <c r="I462" s="80"/>
      <c r="J462" s="80"/>
      <c r="K462" s="80"/>
      <c r="L462" s="80"/>
      <c r="O462" s="80"/>
      <c r="Q462" s="80" t="s">
        <v>696</v>
      </c>
    </row>
  </sheetData>
  <mergeCells count="866">
    <mergeCell ref="A15:T15"/>
    <mergeCell ref="A16:B17"/>
    <mergeCell ref="C16:G17"/>
    <mergeCell ref="H16:H17"/>
    <mergeCell ref="M16:N16"/>
    <mergeCell ref="O16:P16"/>
    <mergeCell ref="S16:T16"/>
    <mergeCell ref="A22:B22"/>
    <mergeCell ref="C22:G22"/>
    <mergeCell ref="Q16:R16"/>
    <mergeCell ref="A23:B23"/>
    <mergeCell ref="C23:G23"/>
    <mergeCell ref="A24:B24"/>
    <mergeCell ref="C24:G24"/>
    <mergeCell ref="A18:B18"/>
    <mergeCell ref="C18:G18"/>
    <mergeCell ref="A19:T19"/>
    <mergeCell ref="A20:B20"/>
    <mergeCell ref="C20:G20"/>
    <mergeCell ref="A21:B21"/>
    <mergeCell ref="C21:G21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70:B70"/>
    <mergeCell ref="C70:G70"/>
    <mergeCell ref="A71:B71"/>
    <mergeCell ref="C71:G71"/>
    <mergeCell ref="A72:B72"/>
    <mergeCell ref="C72:G72"/>
    <mergeCell ref="A67:B67"/>
    <mergeCell ref="C67:G67"/>
    <mergeCell ref="A68:B68"/>
    <mergeCell ref="C68:G68"/>
    <mergeCell ref="A69:B69"/>
    <mergeCell ref="C69:G69"/>
    <mergeCell ref="A76:B76"/>
    <mergeCell ref="C76:G76"/>
    <mergeCell ref="A77:B77"/>
    <mergeCell ref="C77:G77"/>
    <mergeCell ref="A78:B78"/>
    <mergeCell ref="C78:G78"/>
    <mergeCell ref="A73:B73"/>
    <mergeCell ref="C73:G73"/>
    <mergeCell ref="A74:B74"/>
    <mergeCell ref="C74:G74"/>
    <mergeCell ref="A75:B75"/>
    <mergeCell ref="C75:G75"/>
    <mergeCell ref="A82:B82"/>
    <mergeCell ref="C82:G82"/>
    <mergeCell ref="A83:B83"/>
    <mergeCell ref="C83:G83"/>
    <mergeCell ref="A84:B84"/>
    <mergeCell ref="C84:G84"/>
    <mergeCell ref="A79:B79"/>
    <mergeCell ref="C79:G79"/>
    <mergeCell ref="A80:B80"/>
    <mergeCell ref="C80:G80"/>
    <mergeCell ref="A81:B81"/>
    <mergeCell ref="C81:G81"/>
    <mergeCell ref="A88:B88"/>
    <mergeCell ref="C88:G88"/>
    <mergeCell ref="A89:B89"/>
    <mergeCell ref="C89:G89"/>
    <mergeCell ref="A90:B90"/>
    <mergeCell ref="C90:G90"/>
    <mergeCell ref="A85:B85"/>
    <mergeCell ref="C85:G85"/>
    <mergeCell ref="A86:B86"/>
    <mergeCell ref="C86:G86"/>
    <mergeCell ref="A87:B87"/>
    <mergeCell ref="C87:G87"/>
    <mergeCell ref="A94:B94"/>
    <mergeCell ref="C94:G94"/>
    <mergeCell ref="A95:B95"/>
    <mergeCell ref="C95:G95"/>
    <mergeCell ref="A96:B96"/>
    <mergeCell ref="C96:G96"/>
    <mergeCell ref="A91:B91"/>
    <mergeCell ref="C91:G91"/>
    <mergeCell ref="A92:B92"/>
    <mergeCell ref="C92:G92"/>
    <mergeCell ref="A93:B93"/>
    <mergeCell ref="C93:G93"/>
    <mergeCell ref="A100:B100"/>
    <mergeCell ref="C100:G100"/>
    <mergeCell ref="A101:B101"/>
    <mergeCell ref="C101:G101"/>
    <mergeCell ref="A102:B102"/>
    <mergeCell ref="C102:G102"/>
    <mergeCell ref="A97:B97"/>
    <mergeCell ref="C97:G97"/>
    <mergeCell ref="A98:B98"/>
    <mergeCell ref="C98:G98"/>
    <mergeCell ref="A99:B99"/>
    <mergeCell ref="C99:G99"/>
    <mergeCell ref="A106:B106"/>
    <mergeCell ref="C106:G106"/>
    <mergeCell ref="A107:B107"/>
    <mergeCell ref="C107:G107"/>
    <mergeCell ref="A108:B108"/>
    <mergeCell ref="C108:G108"/>
    <mergeCell ref="A103:B103"/>
    <mergeCell ref="C103:G103"/>
    <mergeCell ref="A104:B104"/>
    <mergeCell ref="C104:G104"/>
    <mergeCell ref="A105:B105"/>
    <mergeCell ref="C105:G105"/>
    <mergeCell ref="A112:B112"/>
    <mergeCell ref="C112:G112"/>
    <mergeCell ref="A113:B113"/>
    <mergeCell ref="C113:G113"/>
    <mergeCell ref="A114:B114"/>
    <mergeCell ref="C114:G114"/>
    <mergeCell ref="A109:B109"/>
    <mergeCell ref="C109:G109"/>
    <mergeCell ref="A110:B110"/>
    <mergeCell ref="C110:G110"/>
    <mergeCell ref="A111:B111"/>
    <mergeCell ref="C111:G111"/>
    <mergeCell ref="A118:B118"/>
    <mergeCell ref="C118:G118"/>
    <mergeCell ref="A119:B119"/>
    <mergeCell ref="C119:G119"/>
    <mergeCell ref="A120:B120"/>
    <mergeCell ref="C120:G120"/>
    <mergeCell ref="A115:B115"/>
    <mergeCell ref="C115:G115"/>
    <mergeCell ref="A116:B116"/>
    <mergeCell ref="C116:G116"/>
    <mergeCell ref="A117:B117"/>
    <mergeCell ref="C117:G117"/>
    <mergeCell ref="A124:B124"/>
    <mergeCell ref="C124:G124"/>
    <mergeCell ref="A125:B125"/>
    <mergeCell ref="C125:G125"/>
    <mergeCell ref="A126:B126"/>
    <mergeCell ref="C126:G126"/>
    <mergeCell ref="A121:B121"/>
    <mergeCell ref="C121:G121"/>
    <mergeCell ref="A122:B122"/>
    <mergeCell ref="C122:G122"/>
    <mergeCell ref="A123:B123"/>
    <mergeCell ref="C123:G123"/>
    <mergeCell ref="A130:B130"/>
    <mergeCell ref="C130:G130"/>
    <mergeCell ref="A131:B131"/>
    <mergeCell ref="C131:G131"/>
    <mergeCell ref="A132:B132"/>
    <mergeCell ref="C132:G132"/>
    <mergeCell ref="A127:B127"/>
    <mergeCell ref="C127:G127"/>
    <mergeCell ref="A128:B128"/>
    <mergeCell ref="C128:G128"/>
    <mergeCell ref="A129:B129"/>
    <mergeCell ref="C129:G129"/>
    <mergeCell ref="A136:B136"/>
    <mergeCell ref="C136:G136"/>
    <mergeCell ref="A137:B137"/>
    <mergeCell ref="C137:G137"/>
    <mergeCell ref="A138:B138"/>
    <mergeCell ref="C138:G138"/>
    <mergeCell ref="A133:B133"/>
    <mergeCell ref="C133:G133"/>
    <mergeCell ref="A134:B134"/>
    <mergeCell ref="C134:G134"/>
    <mergeCell ref="A135:B135"/>
    <mergeCell ref="C135:G135"/>
    <mergeCell ref="A142:B142"/>
    <mergeCell ref="C142:G142"/>
    <mergeCell ref="A143:B143"/>
    <mergeCell ref="C143:G143"/>
    <mergeCell ref="A144:B144"/>
    <mergeCell ref="C144:G144"/>
    <mergeCell ref="A139:B139"/>
    <mergeCell ref="C139:G139"/>
    <mergeCell ref="A140:B140"/>
    <mergeCell ref="C140:G140"/>
    <mergeCell ref="A141:B141"/>
    <mergeCell ref="C141:G141"/>
    <mergeCell ref="A148:B148"/>
    <mergeCell ref="C148:G148"/>
    <mergeCell ref="A149:B149"/>
    <mergeCell ref="C149:G149"/>
    <mergeCell ref="A150:B150"/>
    <mergeCell ref="C150:G150"/>
    <mergeCell ref="A145:B145"/>
    <mergeCell ref="C145:G145"/>
    <mergeCell ref="A146:B146"/>
    <mergeCell ref="C146:G146"/>
    <mergeCell ref="A147:B147"/>
    <mergeCell ref="C147:G147"/>
    <mergeCell ref="A154:B154"/>
    <mergeCell ref="C154:G154"/>
    <mergeCell ref="A155:B155"/>
    <mergeCell ref="C155:G155"/>
    <mergeCell ref="A156:B156"/>
    <mergeCell ref="C156:G156"/>
    <mergeCell ref="A151:B151"/>
    <mergeCell ref="C151:G151"/>
    <mergeCell ref="A152:B152"/>
    <mergeCell ref="C152:G152"/>
    <mergeCell ref="A153:B153"/>
    <mergeCell ref="C153:G153"/>
    <mergeCell ref="A160:B160"/>
    <mergeCell ref="C160:G160"/>
    <mergeCell ref="A161:B161"/>
    <mergeCell ref="C161:G161"/>
    <mergeCell ref="A162:B162"/>
    <mergeCell ref="C162:G162"/>
    <mergeCell ref="A157:B157"/>
    <mergeCell ref="C157:G157"/>
    <mergeCell ref="A158:B158"/>
    <mergeCell ref="C158:G158"/>
    <mergeCell ref="A159:B159"/>
    <mergeCell ref="C159:G159"/>
    <mergeCell ref="A167:B167"/>
    <mergeCell ref="C167:G167"/>
    <mergeCell ref="A168:B168"/>
    <mergeCell ref="C168:G168"/>
    <mergeCell ref="A169:B169"/>
    <mergeCell ref="C169:G169"/>
    <mergeCell ref="A163:T163"/>
    <mergeCell ref="A164:B164"/>
    <mergeCell ref="C164:G164"/>
    <mergeCell ref="A165:B165"/>
    <mergeCell ref="C165:G165"/>
    <mergeCell ref="A166:B166"/>
    <mergeCell ref="C166:G166"/>
    <mergeCell ref="A173:B173"/>
    <mergeCell ref="C173:G173"/>
    <mergeCell ref="A174:B174"/>
    <mergeCell ref="C174:G174"/>
    <mergeCell ref="A175:B175"/>
    <mergeCell ref="C175:G175"/>
    <mergeCell ref="A170:B170"/>
    <mergeCell ref="C170:G170"/>
    <mergeCell ref="A171:B171"/>
    <mergeCell ref="C171:G171"/>
    <mergeCell ref="A172:B172"/>
    <mergeCell ref="C172:G172"/>
    <mergeCell ref="A179:B179"/>
    <mergeCell ref="C179:G179"/>
    <mergeCell ref="A180:B180"/>
    <mergeCell ref="C180:G180"/>
    <mergeCell ref="A181:B181"/>
    <mergeCell ref="C181:G181"/>
    <mergeCell ref="A176:B176"/>
    <mergeCell ref="C176:G176"/>
    <mergeCell ref="A177:B177"/>
    <mergeCell ref="C177:G177"/>
    <mergeCell ref="A178:B178"/>
    <mergeCell ref="C178:G178"/>
    <mergeCell ref="A185:B185"/>
    <mergeCell ref="C185:G185"/>
    <mergeCell ref="A186:B186"/>
    <mergeCell ref="C186:G186"/>
    <mergeCell ref="A187:B187"/>
    <mergeCell ref="C187:G187"/>
    <mergeCell ref="A182:B182"/>
    <mergeCell ref="C182:G182"/>
    <mergeCell ref="A183:B183"/>
    <mergeCell ref="C183:G183"/>
    <mergeCell ref="A184:B184"/>
    <mergeCell ref="C184:G184"/>
    <mergeCell ref="A191:B191"/>
    <mergeCell ref="C191:G191"/>
    <mergeCell ref="A192:B192"/>
    <mergeCell ref="C192:G192"/>
    <mergeCell ref="A193:B193"/>
    <mergeCell ref="C193:G193"/>
    <mergeCell ref="A188:B188"/>
    <mergeCell ref="C188:G188"/>
    <mergeCell ref="A189:B189"/>
    <mergeCell ref="C189:G189"/>
    <mergeCell ref="A190:B190"/>
    <mergeCell ref="C190:G190"/>
    <mergeCell ref="A197:B197"/>
    <mergeCell ref="C197:G197"/>
    <mergeCell ref="A198:B198"/>
    <mergeCell ref="C198:G198"/>
    <mergeCell ref="A199:B199"/>
    <mergeCell ref="C199:G199"/>
    <mergeCell ref="A194:B194"/>
    <mergeCell ref="C194:G194"/>
    <mergeCell ref="A195:B195"/>
    <mergeCell ref="C195:G195"/>
    <mergeCell ref="A196:B196"/>
    <mergeCell ref="C196:G196"/>
    <mergeCell ref="A203:B203"/>
    <mergeCell ref="C203:G203"/>
    <mergeCell ref="A204:B204"/>
    <mergeCell ref="C204:G204"/>
    <mergeCell ref="A205:B205"/>
    <mergeCell ref="C205:G205"/>
    <mergeCell ref="A200:B200"/>
    <mergeCell ref="C200:G200"/>
    <mergeCell ref="A201:B201"/>
    <mergeCell ref="C201:G201"/>
    <mergeCell ref="A202:B202"/>
    <mergeCell ref="C202:G202"/>
    <mergeCell ref="A209:B209"/>
    <mergeCell ref="C209:G209"/>
    <mergeCell ref="A210:B210"/>
    <mergeCell ref="C210:G210"/>
    <mergeCell ref="A211:B211"/>
    <mergeCell ref="C211:G211"/>
    <mergeCell ref="A206:B206"/>
    <mergeCell ref="C206:G206"/>
    <mergeCell ref="A207:B207"/>
    <mergeCell ref="C207:G207"/>
    <mergeCell ref="A208:B208"/>
    <mergeCell ref="C208:G208"/>
    <mergeCell ref="A215:B215"/>
    <mergeCell ref="C215:G215"/>
    <mergeCell ref="A216:B216"/>
    <mergeCell ref="C216:G216"/>
    <mergeCell ref="A217:B217"/>
    <mergeCell ref="C217:G217"/>
    <mergeCell ref="A212:B212"/>
    <mergeCell ref="C212:G212"/>
    <mergeCell ref="A213:B213"/>
    <mergeCell ref="C213:G213"/>
    <mergeCell ref="A214:B214"/>
    <mergeCell ref="C214:G214"/>
    <mergeCell ref="A221:B221"/>
    <mergeCell ref="C221:G221"/>
    <mergeCell ref="A222:B222"/>
    <mergeCell ref="C222:G222"/>
    <mergeCell ref="A223:B223"/>
    <mergeCell ref="C223:G223"/>
    <mergeCell ref="A218:B218"/>
    <mergeCell ref="C218:G218"/>
    <mergeCell ref="A219:B219"/>
    <mergeCell ref="C219:G219"/>
    <mergeCell ref="A220:B220"/>
    <mergeCell ref="C220:G220"/>
    <mergeCell ref="A227:B227"/>
    <mergeCell ref="C227:G227"/>
    <mergeCell ref="A228:B228"/>
    <mergeCell ref="C228:G228"/>
    <mergeCell ref="A229:B229"/>
    <mergeCell ref="C229:G229"/>
    <mergeCell ref="A224:B224"/>
    <mergeCell ref="C224:G224"/>
    <mergeCell ref="A225:B225"/>
    <mergeCell ref="C225:G225"/>
    <mergeCell ref="A226:B226"/>
    <mergeCell ref="C226:G226"/>
    <mergeCell ref="A233:B233"/>
    <mergeCell ref="C233:G233"/>
    <mergeCell ref="A234:B234"/>
    <mergeCell ref="C234:G234"/>
    <mergeCell ref="A235:B235"/>
    <mergeCell ref="C235:G235"/>
    <mergeCell ref="A230:B230"/>
    <mergeCell ref="C230:G230"/>
    <mergeCell ref="A231:B231"/>
    <mergeCell ref="C231:G231"/>
    <mergeCell ref="A232:B232"/>
    <mergeCell ref="C232:G232"/>
    <mergeCell ref="A239:B239"/>
    <mergeCell ref="C239:G239"/>
    <mergeCell ref="A240:B240"/>
    <mergeCell ref="C240:G240"/>
    <mergeCell ref="A241:B241"/>
    <mergeCell ref="C241:G241"/>
    <mergeCell ref="A236:B236"/>
    <mergeCell ref="C236:G236"/>
    <mergeCell ref="A237:B237"/>
    <mergeCell ref="C237:G237"/>
    <mergeCell ref="A238:B238"/>
    <mergeCell ref="C238:G238"/>
    <mergeCell ref="A245:B245"/>
    <mergeCell ref="C245:G245"/>
    <mergeCell ref="A246:B246"/>
    <mergeCell ref="C246:G246"/>
    <mergeCell ref="A247:B247"/>
    <mergeCell ref="C247:G247"/>
    <mergeCell ref="A242:B242"/>
    <mergeCell ref="C242:G242"/>
    <mergeCell ref="A243:B243"/>
    <mergeCell ref="C243:G243"/>
    <mergeCell ref="A244:B244"/>
    <mergeCell ref="C244:G244"/>
    <mergeCell ref="A251:B251"/>
    <mergeCell ref="C251:G251"/>
    <mergeCell ref="A252:B252"/>
    <mergeCell ref="C252:G252"/>
    <mergeCell ref="A253:B253"/>
    <mergeCell ref="C253:G253"/>
    <mergeCell ref="A248:B248"/>
    <mergeCell ref="C248:G248"/>
    <mergeCell ref="A249:B249"/>
    <mergeCell ref="C249:G249"/>
    <mergeCell ref="A250:B250"/>
    <mergeCell ref="C250:G250"/>
    <mergeCell ref="A257:B257"/>
    <mergeCell ref="C257:G257"/>
    <mergeCell ref="A258:B258"/>
    <mergeCell ref="C258:G258"/>
    <mergeCell ref="A259:B259"/>
    <mergeCell ref="C259:G259"/>
    <mergeCell ref="A254:B254"/>
    <mergeCell ref="C254:G254"/>
    <mergeCell ref="A255:B255"/>
    <mergeCell ref="C255:G255"/>
    <mergeCell ref="A256:B256"/>
    <mergeCell ref="C256:G256"/>
    <mergeCell ref="A263:B263"/>
    <mergeCell ref="C263:G263"/>
    <mergeCell ref="A264:B264"/>
    <mergeCell ref="C264:G264"/>
    <mergeCell ref="A265:B265"/>
    <mergeCell ref="C265:G265"/>
    <mergeCell ref="A260:B260"/>
    <mergeCell ref="C260:G260"/>
    <mergeCell ref="A261:B261"/>
    <mergeCell ref="C261:G261"/>
    <mergeCell ref="A262:B262"/>
    <mergeCell ref="C262:G262"/>
    <mergeCell ref="A269:B269"/>
    <mergeCell ref="C269:G269"/>
    <mergeCell ref="A270:B270"/>
    <mergeCell ref="C270:G270"/>
    <mergeCell ref="A271:B271"/>
    <mergeCell ref="C271:G271"/>
    <mergeCell ref="A266:B266"/>
    <mergeCell ref="C266:G266"/>
    <mergeCell ref="A267:B267"/>
    <mergeCell ref="C267:G267"/>
    <mergeCell ref="A268:B268"/>
    <mergeCell ref="C268:G268"/>
    <mergeCell ref="A275:B275"/>
    <mergeCell ref="C275:G275"/>
    <mergeCell ref="A276:B276"/>
    <mergeCell ref="C276:G276"/>
    <mergeCell ref="A277:B277"/>
    <mergeCell ref="C277:G277"/>
    <mergeCell ref="A272:B272"/>
    <mergeCell ref="C272:G272"/>
    <mergeCell ref="A273:B273"/>
    <mergeCell ref="C273:G273"/>
    <mergeCell ref="A274:B274"/>
    <mergeCell ref="C274:G274"/>
    <mergeCell ref="A281:B281"/>
    <mergeCell ref="C281:G281"/>
    <mergeCell ref="A282:B282"/>
    <mergeCell ref="C282:G282"/>
    <mergeCell ref="A283:B283"/>
    <mergeCell ref="C283:G283"/>
    <mergeCell ref="A278:B278"/>
    <mergeCell ref="C278:G278"/>
    <mergeCell ref="A279:B279"/>
    <mergeCell ref="C279:G279"/>
    <mergeCell ref="A280:B280"/>
    <mergeCell ref="C280:G280"/>
    <mergeCell ref="A287:B287"/>
    <mergeCell ref="C287:G287"/>
    <mergeCell ref="A288:B288"/>
    <mergeCell ref="C288:G288"/>
    <mergeCell ref="A289:B289"/>
    <mergeCell ref="C289:G289"/>
    <mergeCell ref="A284:B284"/>
    <mergeCell ref="C284:G284"/>
    <mergeCell ref="A285:B285"/>
    <mergeCell ref="C285:G285"/>
    <mergeCell ref="A286:B286"/>
    <mergeCell ref="C286:G286"/>
    <mergeCell ref="A293:B293"/>
    <mergeCell ref="C293:G293"/>
    <mergeCell ref="A294:B294"/>
    <mergeCell ref="C294:G294"/>
    <mergeCell ref="A295:B295"/>
    <mergeCell ref="C295:G295"/>
    <mergeCell ref="A290:B290"/>
    <mergeCell ref="C290:G290"/>
    <mergeCell ref="A291:B291"/>
    <mergeCell ref="C291:G291"/>
    <mergeCell ref="A292:B292"/>
    <mergeCell ref="C292:G292"/>
    <mergeCell ref="A299:B299"/>
    <mergeCell ref="C299:G299"/>
    <mergeCell ref="A300:B300"/>
    <mergeCell ref="C300:G300"/>
    <mergeCell ref="A301:B301"/>
    <mergeCell ref="C301:G301"/>
    <mergeCell ref="A296:B296"/>
    <mergeCell ref="C296:G296"/>
    <mergeCell ref="A297:B297"/>
    <mergeCell ref="C297:G297"/>
    <mergeCell ref="A298:B298"/>
    <mergeCell ref="C298:G298"/>
    <mergeCell ref="A305:B305"/>
    <mergeCell ref="C305:G305"/>
    <mergeCell ref="A306:B306"/>
    <mergeCell ref="C306:G306"/>
    <mergeCell ref="A307:B307"/>
    <mergeCell ref="C307:G307"/>
    <mergeCell ref="A302:B302"/>
    <mergeCell ref="C302:G302"/>
    <mergeCell ref="A303:B303"/>
    <mergeCell ref="C303:G303"/>
    <mergeCell ref="A304:B304"/>
    <mergeCell ref="C304:G304"/>
    <mergeCell ref="A311:B311"/>
    <mergeCell ref="C311:G311"/>
    <mergeCell ref="A312:B312"/>
    <mergeCell ref="C312:G312"/>
    <mergeCell ref="A313:B313"/>
    <mergeCell ref="C313:G313"/>
    <mergeCell ref="A308:B308"/>
    <mergeCell ref="C308:G308"/>
    <mergeCell ref="A309:B309"/>
    <mergeCell ref="C309:G309"/>
    <mergeCell ref="A310:B310"/>
    <mergeCell ref="C310:G310"/>
    <mergeCell ref="A318:B318"/>
    <mergeCell ref="C318:G318"/>
    <mergeCell ref="A319:B319"/>
    <mergeCell ref="C319:G319"/>
    <mergeCell ref="A320:B320"/>
    <mergeCell ref="C320:G320"/>
    <mergeCell ref="A314:B314"/>
    <mergeCell ref="C314:G314"/>
    <mergeCell ref="A315:T315"/>
    <mergeCell ref="A316:B316"/>
    <mergeCell ref="C316:G316"/>
    <mergeCell ref="A317:B317"/>
    <mergeCell ref="C317:G317"/>
    <mergeCell ref="A324:B324"/>
    <mergeCell ref="C324:G324"/>
    <mergeCell ref="A325:B325"/>
    <mergeCell ref="C325:G325"/>
    <mergeCell ref="A326:B326"/>
    <mergeCell ref="C326:G326"/>
    <mergeCell ref="A321:B321"/>
    <mergeCell ref="C321:G321"/>
    <mergeCell ref="A322:B322"/>
    <mergeCell ref="C322:G322"/>
    <mergeCell ref="A323:B323"/>
    <mergeCell ref="C323:G323"/>
    <mergeCell ref="A330:B330"/>
    <mergeCell ref="C330:G330"/>
    <mergeCell ref="A331:B331"/>
    <mergeCell ref="C331:G331"/>
    <mergeCell ref="A332:B332"/>
    <mergeCell ref="C332:G332"/>
    <mergeCell ref="A327:B327"/>
    <mergeCell ref="C327:G327"/>
    <mergeCell ref="A328:B328"/>
    <mergeCell ref="C328:G328"/>
    <mergeCell ref="A329:B329"/>
    <mergeCell ref="C329:G329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O366:P366"/>
    <mergeCell ref="S366:T366"/>
    <mergeCell ref="A368:B368"/>
    <mergeCell ref="C368:G368"/>
    <mergeCell ref="A369:G369"/>
    <mergeCell ref="A370:B370"/>
    <mergeCell ref="C370:G370"/>
    <mergeCell ref="A363:B363"/>
    <mergeCell ref="C363:G363"/>
    <mergeCell ref="A364:B364"/>
    <mergeCell ref="C364:G364"/>
    <mergeCell ref="A365:T365"/>
    <mergeCell ref="A366:B367"/>
    <mergeCell ref="C366:G367"/>
    <mergeCell ref="H366:H367"/>
    <mergeCell ref="M366:N366"/>
    <mergeCell ref="Q366:R366"/>
    <mergeCell ref="A374:B374"/>
    <mergeCell ref="C374:G374"/>
    <mergeCell ref="A375:B375"/>
    <mergeCell ref="C375:G375"/>
    <mergeCell ref="A376:B376"/>
    <mergeCell ref="C376:G376"/>
    <mergeCell ref="A371:B371"/>
    <mergeCell ref="C371:G371"/>
    <mergeCell ref="A372:B372"/>
    <mergeCell ref="C372:G372"/>
    <mergeCell ref="A373:B373"/>
    <mergeCell ref="C373:G373"/>
    <mergeCell ref="A380:B380"/>
    <mergeCell ref="C380:G380"/>
    <mergeCell ref="A381:B381"/>
    <mergeCell ref="C381:G381"/>
    <mergeCell ref="A382:B382"/>
    <mergeCell ref="C382:G382"/>
    <mergeCell ref="A377:B377"/>
    <mergeCell ref="C377:G377"/>
    <mergeCell ref="A378:B378"/>
    <mergeCell ref="C378:G378"/>
    <mergeCell ref="A379:B379"/>
    <mergeCell ref="C379:G379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40:B440"/>
    <mergeCell ref="C440:G440"/>
    <mergeCell ref="A441:B441"/>
    <mergeCell ref="C441:G441"/>
    <mergeCell ref="A442:B442"/>
    <mergeCell ref="C442:G442"/>
    <mergeCell ref="A437:B437"/>
    <mergeCell ref="C437:G437"/>
    <mergeCell ref="A438:B438"/>
    <mergeCell ref="C438:G438"/>
    <mergeCell ref="A439:B439"/>
    <mergeCell ref="C439:G439"/>
    <mergeCell ref="A446:B446"/>
    <mergeCell ref="C446:G446"/>
    <mergeCell ref="A447:B447"/>
    <mergeCell ref="C447:G447"/>
    <mergeCell ref="A443:B443"/>
    <mergeCell ref="C443:G443"/>
    <mergeCell ref="A444:B444"/>
    <mergeCell ref="C444:G444"/>
    <mergeCell ref="A445:B445"/>
    <mergeCell ref="C445:G445"/>
  </mergeCells>
  <pageMargins left="0.39370078740157483" right="0.31496062992125984" top="1.1811023622047243" bottom="0.31496062992125984" header="0.19685039370078741" footer="0.19685039370078741"/>
  <pageSetup paperSize="9" scale="79" orientation="landscape" r:id="rId1"/>
  <headerFooter alignWithMargins="0"/>
  <rowBreaks count="5" manualBreakCount="5">
    <brk id="253" max="19" man="1"/>
    <brk id="307" max="19" man="1"/>
    <brk id="364" max="19" man="1"/>
    <brk id="408" max="19" man="1"/>
    <brk id="46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Фин.план</vt:lpstr>
      <vt:lpstr>Фин.план!Область_печати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2022-05-31T13:53:22Z</cp:lastPrinted>
  <dcterms:created xsi:type="dcterms:W3CDTF">2022-03-10T08:56:03Z</dcterms:created>
  <dcterms:modified xsi:type="dcterms:W3CDTF">2022-06-01T11:18:21Z</dcterms:modified>
</cp:coreProperties>
</file>