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27960" windowHeight="120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Лист1!$A$1:$N$39</definedName>
  </definedNames>
  <calcPr calcId="125725"/>
</workbook>
</file>

<file path=xl/calcChain.xml><?xml version="1.0" encoding="utf-8"?>
<calcChain xmlns="http://schemas.openxmlformats.org/spreadsheetml/2006/main">
  <c r="N30" i="1"/>
  <c r="N29"/>
  <c r="K29"/>
  <c r="K16"/>
  <c r="H30" l="1"/>
  <c r="H16"/>
  <c r="E8"/>
  <c r="K30"/>
  <c r="N26"/>
  <c r="N27" s="1"/>
  <c r="K26"/>
  <c r="K27" s="1"/>
  <c r="N16"/>
  <c r="N15"/>
  <c r="H11"/>
  <c r="H12"/>
  <c r="N11"/>
  <c r="N12"/>
  <c r="K11"/>
  <c r="K12"/>
  <c r="H26" l="1"/>
  <c r="H27" s="1"/>
  <c r="E26"/>
  <c r="E27" s="1"/>
  <c r="E21"/>
  <c r="N9" l="1"/>
  <c r="N10"/>
  <c r="N8"/>
  <c r="K9"/>
  <c r="K10"/>
  <c r="K15"/>
  <c r="K8"/>
  <c r="H10"/>
  <c r="H9"/>
  <c r="H14"/>
  <c r="H15"/>
  <c r="H8"/>
  <c r="N17" l="1"/>
  <c r="N18" s="1"/>
  <c r="N32" s="1"/>
  <c r="K17"/>
  <c r="K18" s="1"/>
  <c r="K32" s="1"/>
  <c r="H17"/>
  <c r="H18" s="1"/>
  <c r="H32" s="1"/>
  <c r="E9"/>
  <c r="E10"/>
  <c r="E11"/>
  <c r="E12"/>
  <c r="E14"/>
  <c r="E15"/>
  <c r="E16"/>
  <c r="I17"/>
  <c r="L17"/>
  <c r="F17"/>
  <c r="C17"/>
  <c r="E17" l="1"/>
  <c r="E18" s="1"/>
  <c r="E32" l="1"/>
  <c r="B18"/>
</calcChain>
</file>

<file path=xl/sharedStrings.xml><?xml version="1.0" encoding="utf-8"?>
<sst xmlns="http://schemas.openxmlformats.org/spreadsheetml/2006/main" count="43" uniqueCount="31">
  <si>
    <t>Наименование</t>
  </si>
  <si>
    <t>Дооборудование и монтаж ИСУЭ в МКД</t>
  </si>
  <si>
    <t>ОДПУ</t>
  </si>
  <si>
    <t xml:space="preserve">Устройство сбора и передачи данных </t>
  </si>
  <si>
    <t>Закупка верхнего уровня ИСУЭЭ - ПАК "Пирамида"</t>
  </si>
  <si>
    <t xml:space="preserve">Неисключительное право на ПО "Пирамида 2.0 АРМ Пользователя" </t>
  </si>
  <si>
    <t>Доработка ПК "СтекЭнерго"</t>
  </si>
  <si>
    <t>Обновление ПК "СтекЭнерго": лицензия на программу "Приборы учета: Автоматизированный сбор данных"</t>
  </si>
  <si>
    <t>Обновление ПК "СтекЭнерго", новая версия</t>
  </si>
  <si>
    <t>Автомобиль VESTA седан</t>
  </si>
  <si>
    <t>Всего:</t>
  </si>
  <si>
    <t>Всего, млн.руб.</t>
  </si>
  <si>
    <t>срок</t>
  </si>
  <si>
    <t>сумма</t>
  </si>
  <si>
    <t>амортиз.</t>
  </si>
  <si>
    <t>амортиз. по ранее устан.</t>
  </si>
  <si>
    <t>сервер ProLiant DL360 Gen10 Gold 5218Rack(1U) Xeon 16C 2/3GHz(22MB)/1[x32GbR2D_2933/P408-aFBMC(2Gb)R</t>
  </si>
  <si>
    <t>Система АСКУЭ (МКЖД ул.Декабристов,36,корп.3)</t>
  </si>
  <si>
    <t>Система коммутации для работы интеллектуальных приборов учета электроэнергии(МКЖД ул.Парковая,1)</t>
  </si>
  <si>
    <t>Система коммутации для работы интеллектуальных приборов учета электроэнергии(МКЖД ул.Окопная16,16А)</t>
  </si>
  <si>
    <t>Система коммутации для работы интеллектуальных приборов учета электроэнергии(МКЖД ул.Пушкина,95)</t>
  </si>
  <si>
    <t>Ранее, включенное в ПАК «Пирамида»</t>
  </si>
  <si>
    <t>гарантирующего поставщика АО "Горэлектросеть" г.Кисловодск 2024-2027гг.</t>
  </si>
  <si>
    <t>Уточнённый расчет суммы амортизации</t>
  </si>
  <si>
    <t>Генеральный директор</t>
  </si>
  <si>
    <t>АО "Горэлектросеть" г.Кисловодск</t>
  </si>
  <si>
    <t>Д.К. Осипенко</t>
  </si>
  <si>
    <t>Ранее учтённые основные средства</t>
  </si>
  <si>
    <t>Учёт в ПАК «Пирамида»</t>
  </si>
  <si>
    <t xml:space="preserve">          Согласно Учётной политики АО "Горэлектросеть" г.Кисловодск, включение в ПАК «Пирамида» ПУ, ОДПУ и УСПД производится раз в год.</t>
  </si>
  <si>
    <t>ИТОГО амортизация, млн.руб.</t>
  </si>
</sst>
</file>

<file path=xl/styles.xml><?xml version="1.0" encoding="utf-8"?>
<styleSheet xmlns="http://schemas.openxmlformats.org/spreadsheetml/2006/main">
  <fonts count="13">
    <font>
      <sz val="11"/>
      <color theme="1"/>
      <name val="Arial"/>
      <family val="2"/>
      <charset val="204"/>
    </font>
    <font>
      <sz val="1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color theme="0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0" fillId="0" borderId="0" xfId="0" applyFont="1"/>
    <xf numFmtId="4" fontId="0" fillId="0" borderId="0" xfId="0" applyNumberFormat="1" applyFont="1" applyFill="1" applyBorder="1"/>
    <xf numFmtId="3" fontId="0" fillId="0" borderId="0" xfId="0" applyNumberFormat="1" applyFont="1" applyFill="1" applyBorder="1" applyAlignment="1">
      <alignment horizontal="center"/>
    </xf>
    <xf numFmtId="0" fontId="0" fillId="0" borderId="0" xfId="0" applyFont="1" applyFill="1"/>
    <xf numFmtId="0" fontId="0" fillId="0" borderId="0" xfId="0" applyFont="1" applyBorder="1" applyAlignment="1">
      <alignment wrapText="1"/>
    </xf>
    <xf numFmtId="0" fontId="2" fillId="0" borderId="0" xfId="0" applyFont="1" applyFill="1"/>
    <xf numFmtId="0" fontId="0" fillId="0" borderId="0" xfId="0" applyFont="1" applyFill="1" applyBorder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Fill="1"/>
    <xf numFmtId="0" fontId="3" fillId="0" borderId="0" xfId="0" applyFont="1" applyFill="1" applyBorder="1"/>
    <xf numFmtId="0" fontId="4" fillId="0" borderId="0" xfId="0" applyFont="1" applyFill="1"/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/>
    <xf numFmtId="0" fontId="6" fillId="0" borderId="0" xfId="0" applyFont="1" applyFill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8" fillId="0" borderId="11" xfId="0" applyFont="1" applyBorder="1"/>
    <xf numFmtId="0" fontId="8" fillId="0" borderId="2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11" xfId="0" applyFont="1" applyBorder="1" applyAlignment="1">
      <alignment wrapText="1"/>
    </xf>
    <xf numFmtId="4" fontId="8" fillId="0" borderId="7" xfId="0" applyNumberFormat="1" applyFont="1" applyBorder="1"/>
    <xf numFmtId="3" fontId="8" fillId="0" borderId="1" xfId="0" applyNumberFormat="1" applyFont="1" applyBorder="1" applyAlignment="1">
      <alignment horizontal="center"/>
    </xf>
    <xf numFmtId="4" fontId="8" fillId="0" borderId="8" xfId="0" applyNumberFormat="1" applyFont="1" applyBorder="1"/>
    <xf numFmtId="4" fontId="8" fillId="0" borderId="3" xfId="0" applyNumberFormat="1" applyFont="1" applyBorder="1"/>
    <xf numFmtId="3" fontId="8" fillId="0" borderId="4" xfId="0" applyNumberFormat="1" applyFont="1" applyBorder="1" applyAlignment="1">
      <alignment horizontal="center"/>
    </xf>
    <xf numFmtId="4" fontId="8" fillId="0" borderId="20" xfId="0" applyNumberFormat="1" applyFont="1" applyFill="1" applyBorder="1"/>
    <xf numFmtId="4" fontId="8" fillId="0" borderId="9" xfId="0" applyNumberFormat="1" applyFont="1" applyFill="1" applyBorder="1"/>
    <xf numFmtId="3" fontId="8" fillId="0" borderId="18" xfId="0" applyNumberFormat="1" applyFont="1" applyFill="1" applyBorder="1" applyAlignment="1">
      <alignment horizontal="center"/>
    </xf>
    <xf numFmtId="4" fontId="8" fillId="0" borderId="10" xfId="0" applyNumberFormat="1" applyFont="1" applyFill="1" applyBorder="1"/>
    <xf numFmtId="4" fontId="8" fillId="0" borderId="14" xfId="0" applyNumberFormat="1" applyFont="1" applyFill="1" applyBorder="1"/>
    <xf numFmtId="3" fontId="8" fillId="0" borderId="13" xfId="0" applyNumberFormat="1" applyFont="1" applyFill="1" applyBorder="1" applyAlignment="1">
      <alignment horizontal="center"/>
    </xf>
    <xf numFmtId="2" fontId="8" fillId="0" borderId="10" xfId="0" applyNumberFormat="1" applyFont="1" applyFill="1" applyBorder="1"/>
    <xf numFmtId="0" fontId="8" fillId="0" borderId="0" xfId="0" applyFont="1" applyFill="1" applyBorder="1" applyAlignment="1">
      <alignment wrapText="1"/>
    </xf>
    <xf numFmtId="4" fontId="8" fillId="0" borderId="0" xfId="0" applyNumberFormat="1" applyFont="1" applyFill="1" applyBorder="1"/>
    <xf numFmtId="3" fontId="8" fillId="0" borderId="0" xfId="0" applyNumberFormat="1" applyFont="1" applyFill="1" applyBorder="1" applyAlignment="1">
      <alignment horizontal="center"/>
    </xf>
    <xf numFmtId="2" fontId="8" fillId="0" borderId="21" xfId="0" applyNumberFormat="1" applyFont="1" applyFill="1" applyBorder="1"/>
    <xf numFmtId="4" fontId="9" fillId="0" borderId="1" xfId="1" applyNumberFormat="1" applyFont="1" applyFill="1" applyBorder="1" applyAlignment="1">
      <alignment horizontal="right" vertical="center"/>
    </xf>
    <xf numFmtId="4" fontId="9" fillId="0" borderId="8" xfId="1" applyNumberFormat="1" applyFont="1" applyFill="1" applyBorder="1" applyAlignment="1">
      <alignment horizontal="right" vertical="center"/>
    </xf>
    <xf numFmtId="0" fontId="8" fillId="0" borderId="7" xfId="0" applyFont="1" applyFill="1" applyBorder="1" applyAlignment="1">
      <alignment wrapText="1"/>
    </xf>
    <xf numFmtId="4" fontId="8" fillId="0" borderId="1" xfId="0" applyNumberFormat="1" applyFont="1" applyFill="1" applyBorder="1"/>
    <xf numFmtId="4" fontId="8" fillId="0" borderId="8" xfId="0" applyNumberFormat="1" applyFont="1" applyFill="1" applyBorder="1"/>
    <xf numFmtId="0" fontId="10" fillId="0" borderId="0" xfId="0" applyFont="1"/>
    <xf numFmtId="0" fontId="11" fillId="0" borderId="0" xfId="0" applyFont="1"/>
    <xf numFmtId="0" fontId="10" fillId="0" borderId="0" xfId="0" applyFont="1" applyFill="1"/>
    <xf numFmtId="0" fontId="11" fillId="0" borderId="0" xfId="0" applyFont="1" applyFill="1"/>
    <xf numFmtId="0" fontId="8" fillId="0" borderId="11" xfId="0" applyFont="1" applyBorder="1" applyAlignment="1">
      <alignment horizontal="right" wrapText="1"/>
    </xf>
    <xf numFmtId="0" fontId="8" fillId="0" borderId="20" xfId="0" applyFont="1" applyFill="1" applyBorder="1" applyAlignment="1">
      <alignment horizontal="right" wrapText="1"/>
    </xf>
    <xf numFmtId="0" fontId="8" fillId="0" borderId="11" xfId="0" applyFont="1" applyBorder="1" applyAlignment="1">
      <alignment horizontal="center" vertical="center" wrapText="1"/>
    </xf>
    <xf numFmtId="49" fontId="9" fillId="0" borderId="7" xfId="1" applyNumberFormat="1" applyFont="1" applyFill="1" applyBorder="1" applyAlignment="1">
      <alignment horizontal="center" vertical="center" wrapText="1"/>
    </xf>
    <xf numFmtId="49" fontId="12" fillId="0" borderId="7" xfId="1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right" vertical="center" wrapText="1"/>
    </xf>
    <xf numFmtId="4" fontId="9" fillId="0" borderId="2" xfId="1" applyNumberFormat="1" applyFont="1" applyFill="1" applyBorder="1" applyAlignment="1">
      <alignment horizontal="right" vertical="center"/>
    </xf>
    <xf numFmtId="3" fontId="8" fillId="0" borderId="1" xfId="0" applyNumberFormat="1" applyFont="1" applyFill="1" applyBorder="1" applyAlignment="1">
      <alignment horizontal="center"/>
    </xf>
    <xf numFmtId="49" fontId="9" fillId="0" borderId="15" xfId="1" applyNumberFormat="1" applyFont="1" applyFill="1" applyBorder="1" applyAlignment="1">
      <alignment horizontal="center" vertical="center" wrapText="1"/>
    </xf>
    <xf numFmtId="4" fontId="9" fillId="0" borderId="25" xfId="1" applyNumberFormat="1" applyFont="1" applyFill="1" applyBorder="1" applyAlignment="1">
      <alignment horizontal="right" vertical="center"/>
    </xf>
    <xf numFmtId="4" fontId="8" fillId="0" borderId="16" xfId="0" applyNumberFormat="1" applyFont="1" applyFill="1" applyBorder="1"/>
    <xf numFmtId="3" fontId="8" fillId="0" borderId="16" xfId="0" applyNumberFormat="1" applyFont="1" applyFill="1" applyBorder="1" applyAlignment="1">
      <alignment horizontal="center"/>
    </xf>
    <xf numFmtId="4" fontId="9" fillId="0" borderId="16" xfId="1" applyNumberFormat="1" applyFont="1" applyFill="1" applyBorder="1" applyAlignment="1">
      <alignment horizontal="right" vertical="center"/>
    </xf>
    <xf numFmtId="4" fontId="8" fillId="0" borderId="17" xfId="0" applyNumberFormat="1" applyFont="1" applyFill="1" applyBorder="1"/>
    <xf numFmtId="0" fontId="7" fillId="0" borderId="24" xfId="0" applyFont="1" applyFill="1" applyBorder="1" applyAlignment="1">
      <alignment horizontal="center" wrapText="1"/>
    </xf>
    <xf numFmtId="0" fontId="7" fillId="0" borderId="22" xfId="0" applyFont="1" applyFill="1" applyBorder="1" applyAlignment="1">
      <alignment horizontal="center" wrapText="1"/>
    </xf>
    <xf numFmtId="0" fontId="7" fillId="0" borderId="23" xfId="0" applyFont="1" applyFill="1" applyBorder="1" applyAlignment="1">
      <alignment horizontal="center" wrapText="1"/>
    </xf>
    <xf numFmtId="0" fontId="8" fillId="0" borderId="26" xfId="0" applyFont="1" applyFill="1" applyBorder="1" applyAlignment="1">
      <alignment horizontal="right" vertical="center" wrapText="1"/>
    </xf>
    <xf numFmtId="4" fontId="8" fillId="0" borderId="27" xfId="0" applyNumberFormat="1" applyFont="1" applyFill="1" applyBorder="1"/>
    <xf numFmtId="3" fontId="8" fillId="0" borderId="27" xfId="0" applyNumberFormat="1" applyFont="1" applyFill="1" applyBorder="1" applyAlignment="1">
      <alignment horizontal="center"/>
    </xf>
    <xf numFmtId="4" fontId="8" fillId="0" borderId="28" xfId="0" applyNumberFormat="1" applyFont="1" applyFill="1" applyBorder="1"/>
    <xf numFmtId="0" fontId="8" fillId="0" borderId="15" xfId="0" applyFont="1" applyBorder="1" applyAlignment="1">
      <alignment wrapText="1"/>
    </xf>
    <xf numFmtId="0" fontId="8" fillId="0" borderId="16" xfId="0" applyFont="1" applyFill="1" applyBorder="1"/>
    <xf numFmtId="0" fontId="8" fillId="0" borderId="17" xfId="0" applyFont="1" applyFill="1" applyBorder="1"/>
    <xf numFmtId="0" fontId="8" fillId="0" borderId="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right" wrapText="1"/>
    </xf>
    <xf numFmtId="4" fontId="7" fillId="0" borderId="18" xfId="0" applyNumberFormat="1" applyFont="1" applyFill="1" applyBorder="1"/>
    <xf numFmtId="3" fontId="7" fillId="0" borderId="18" xfId="0" applyNumberFormat="1" applyFont="1" applyFill="1" applyBorder="1" applyAlignment="1">
      <alignment horizontal="center"/>
    </xf>
    <xf numFmtId="4" fontId="7" fillId="0" borderId="10" xfId="0" applyNumberFormat="1" applyFont="1" applyFill="1" applyBorder="1"/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P39"/>
  <sheetViews>
    <sheetView tabSelected="1" topLeftCell="A23" zoomScaleNormal="100" zoomScaleSheetLayoutView="100" workbookViewId="0">
      <selection activeCell="E45" sqref="E45"/>
    </sheetView>
  </sheetViews>
  <sheetFormatPr defaultRowHeight="14.25"/>
  <cols>
    <col min="1" max="1" width="40.625" style="1" customWidth="1"/>
    <col min="2" max="2" width="22.5" style="1" hidden="1" customWidth="1"/>
    <col min="3" max="3" width="12.875" style="1" bestFit="1" customWidth="1"/>
    <col min="4" max="4" width="4.75" style="1" bestFit="1" customWidth="1"/>
    <col min="5" max="5" width="10.375" style="1" bestFit="1" customWidth="1"/>
    <col min="6" max="6" width="14.125" style="1" bestFit="1" customWidth="1"/>
    <col min="7" max="7" width="4.75" style="1" bestFit="1" customWidth="1"/>
    <col min="8" max="8" width="11.875" style="1" bestFit="1" customWidth="1"/>
    <col min="9" max="9" width="12.875" style="1" bestFit="1" customWidth="1"/>
    <col min="10" max="10" width="4.75" style="1" bestFit="1" customWidth="1"/>
    <col min="11" max="11" width="11.875" style="1" bestFit="1" customWidth="1"/>
    <col min="12" max="12" width="12.875" style="1" bestFit="1" customWidth="1"/>
    <col min="13" max="13" width="4.75" style="1" bestFit="1" customWidth="1"/>
    <col min="14" max="14" width="11.875" style="1" bestFit="1" customWidth="1"/>
    <col min="15" max="15" width="9" style="1"/>
    <col min="16" max="16" width="9" style="8"/>
    <col min="17" max="16384" width="9" style="1"/>
  </cols>
  <sheetData>
    <row r="3" spans="1:16" s="16" customFormat="1" ht="18.75">
      <c r="A3" s="18" t="s">
        <v>23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P3" s="17"/>
    </row>
    <row r="4" spans="1:16" s="16" customFormat="1" ht="18.75">
      <c r="A4" s="18" t="s">
        <v>22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P4" s="17"/>
    </row>
    <row r="5" spans="1:16" ht="15" thickBot="1"/>
    <row r="6" spans="1:16" ht="15.75">
      <c r="A6" s="19" t="s">
        <v>0</v>
      </c>
      <c r="B6" s="19">
        <v>2023</v>
      </c>
      <c r="C6" s="20">
        <v>2024</v>
      </c>
      <c r="D6" s="21"/>
      <c r="E6" s="22"/>
      <c r="F6" s="23">
        <v>2025</v>
      </c>
      <c r="G6" s="21"/>
      <c r="H6" s="22"/>
      <c r="I6" s="24">
        <v>2026</v>
      </c>
      <c r="J6" s="24"/>
      <c r="K6" s="25"/>
      <c r="L6" s="26">
        <v>2027</v>
      </c>
      <c r="M6" s="24"/>
      <c r="N6" s="25"/>
      <c r="P6" s="9" t="s">
        <v>12</v>
      </c>
    </row>
    <row r="7" spans="1:16" ht="15.75">
      <c r="A7" s="27"/>
      <c r="B7" s="28" t="s">
        <v>15</v>
      </c>
      <c r="C7" s="29" t="s">
        <v>13</v>
      </c>
      <c r="D7" s="30" t="s">
        <v>12</v>
      </c>
      <c r="E7" s="31" t="s">
        <v>14</v>
      </c>
      <c r="F7" s="32" t="s">
        <v>13</v>
      </c>
      <c r="G7" s="30" t="s">
        <v>12</v>
      </c>
      <c r="H7" s="31" t="s">
        <v>14</v>
      </c>
      <c r="I7" s="32" t="s">
        <v>13</v>
      </c>
      <c r="J7" s="30" t="s">
        <v>12</v>
      </c>
      <c r="K7" s="31" t="s">
        <v>14</v>
      </c>
      <c r="L7" s="29" t="s">
        <v>13</v>
      </c>
      <c r="M7" s="30" t="s">
        <v>12</v>
      </c>
      <c r="N7" s="31" t="s">
        <v>14</v>
      </c>
      <c r="P7" s="9"/>
    </row>
    <row r="8" spans="1:16" s="55" customFormat="1" ht="15.75">
      <c r="A8" s="61" t="s">
        <v>1</v>
      </c>
      <c r="B8" s="27"/>
      <c r="C8" s="34">
        <v>38750.687999999995</v>
      </c>
      <c r="D8" s="35">
        <v>3</v>
      </c>
      <c r="E8" s="36">
        <f>C8/P8*D8</f>
        <v>1383.9531428571427</v>
      </c>
      <c r="F8" s="37">
        <v>96402992.83919999</v>
      </c>
      <c r="G8" s="35">
        <v>0</v>
      </c>
      <c r="H8" s="36">
        <f>F8/P8*G8</f>
        <v>0</v>
      </c>
      <c r="I8" s="37">
        <v>67042376.20544257</v>
      </c>
      <c r="J8" s="38">
        <v>0</v>
      </c>
      <c r="K8" s="36">
        <f>I8/P8*J8</f>
        <v>0</v>
      </c>
      <c r="L8" s="34">
        <v>19434520.330647554</v>
      </c>
      <c r="M8" s="38">
        <v>0</v>
      </c>
      <c r="N8" s="36">
        <f>L8/P8*M8</f>
        <v>0</v>
      </c>
      <c r="P8" s="56">
        <v>84</v>
      </c>
    </row>
    <row r="9" spans="1:16" s="55" customFormat="1" ht="15.75">
      <c r="A9" s="61" t="s">
        <v>2</v>
      </c>
      <c r="B9" s="27"/>
      <c r="C9" s="34">
        <v>0</v>
      </c>
      <c r="D9" s="35">
        <v>3</v>
      </c>
      <c r="E9" s="36">
        <f>C9/P9*D9</f>
        <v>0</v>
      </c>
      <c r="F9" s="37">
        <v>0</v>
      </c>
      <c r="G9" s="35">
        <v>0</v>
      </c>
      <c r="H9" s="36">
        <f>F9/P9*G9</f>
        <v>0</v>
      </c>
      <c r="I9" s="37">
        <v>139382.65718208</v>
      </c>
      <c r="J9" s="38">
        <v>0</v>
      </c>
      <c r="K9" s="36">
        <f>I9/P9*J9</f>
        <v>0</v>
      </c>
      <c r="L9" s="34">
        <v>48319.321156454396</v>
      </c>
      <c r="M9" s="38">
        <v>0</v>
      </c>
      <c r="N9" s="36">
        <f t="shared" ref="N9:N12" si="0">L9/P9*M9</f>
        <v>0</v>
      </c>
      <c r="P9" s="56">
        <v>84</v>
      </c>
    </row>
    <row r="10" spans="1:16" s="55" customFormat="1" ht="15.75">
      <c r="A10" s="61" t="s">
        <v>3</v>
      </c>
      <c r="B10" s="27"/>
      <c r="C10" s="34">
        <v>2553472.824</v>
      </c>
      <c r="D10" s="35">
        <v>3</v>
      </c>
      <c r="E10" s="36">
        <f>C10/P10*D10</f>
        <v>91195.457999999999</v>
      </c>
      <c r="F10" s="37">
        <v>159453069.622008</v>
      </c>
      <c r="G10" s="35">
        <v>0</v>
      </c>
      <c r="H10" s="36">
        <f>F10/P10*G10</f>
        <v>0</v>
      </c>
      <c r="I10" s="37">
        <v>8103788.9018860804</v>
      </c>
      <c r="J10" s="38">
        <v>0</v>
      </c>
      <c r="K10" s="36">
        <f>I10/P10*J10</f>
        <v>0</v>
      </c>
      <c r="L10" s="34">
        <v>3700071.4205684741</v>
      </c>
      <c r="M10" s="38">
        <v>0</v>
      </c>
      <c r="N10" s="36">
        <f t="shared" si="0"/>
        <v>0</v>
      </c>
      <c r="P10" s="56">
        <v>84</v>
      </c>
    </row>
    <row r="11" spans="1:16" s="55" customFormat="1" ht="31.5">
      <c r="A11" s="61" t="s">
        <v>4</v>
      </c>
      <c r="B11" s="27"/>
      <c r="C11" s="34">
        <v>5874601</v>
      </c>
      <c r="D11" s="35">
        <v>3</v>
      </c>
      <c r="E11" s="36">
        <f>C11/P11*D11</f>
        <v>489550.08333333337</v>
      </c>
      <c r="F11" s="34">
        <v>5874601</v>
      </c>
      <c r="G11" s="35">
        <v>12</v>
      </c>
      <c r="H11" s="36">
        <f t="shared" ref="H11:H12" si="1">F11/P11*G11</f>
        <v>1958200.3333333335</v>
      </c>
      <c r="I11" s="34">
        <v>5874601</v>
      </c>
      <c r="J11" s="38">
        <v>12</v>
      </c>
      <c r="K11" s="36">
        <f t="shared" ref="K11:K12" si="2">I11/P11*J11</f>
        <v>1958200.3333333335</v>
      </c>
      <c r="L11" s="34">
        <v>5874601</v>
      </c>
      <c r="M11" s="38">
        <v>9</v>
      </c>
      <c r="N11" s="36">
        <f t="shared" si="0"/>
        <v>1468650.25</v>
      </c>
      <c r="P11" s="56">
        <v>36</v>
      </c>
    </row>
    <row r="12" spans="1:16" s="55" customFormat="1" ht="31.5">
      <c r="A12" s="61" t="s">
        <v>5</v>
      </c>
      <c r="B12" s="27"/>
      <c r="C12" s="34">
        <v>4052000</v>
      </c>
      <c r="D12" s="35">
        <v>3</v>
      </c>
      <c r="E12" s="36">
        <f>C12/P12*D12</f>
        <v>101300</v>
      </c>
      <c r="F12" s="34">
        <v>4052000</v>
      </c>
      <c r="G12" s="35">
        <v>12</v>
      </c>
      <c r="H12" s="36">
        <f t="shared" si="1"/>
        <v>405200</v>
      </c>
      <c r="I12" s="34">
        <v>4052000</v>
      </c>
      <c r="J12" s="38">
        <v>12</v>
      </c>
      <c r="K12" s="36">
        <f t="shared" si="2"/>
        <v>405200</v>
      </c>
      <c r="L12" s="34">
        <v>4052000</v>
      </c>
      <c r="M12" s="38">
        <v>12</v>
      </c>
      <c r="N12" s="36">
        <f t="shared" si="0"/>
        <v>405200</v>
      </c>
      <c r="P12" s="56">
        <v>120</v>
      </c>
    </row>
    <row r="13" spans="1:16" s="55" customFormat="1" ht="15.75" hidden="1">
      <c r="A13" s="61" t="s">
        <v>6</v>
      </c>
      <c r="B13" s="27"/>
      <c r="C13" s="34">
        <v>500000</v>
      </c>
      <c r="D13" s="35">
        <v>0</v>
      </c>
      <c r="E13" s="36"/>
      <c r="F13" s="37"/>
      <c r="G13" s="35">
        <v>0</v>
      </c>
      <c r="H13" s="36"/>
      <c r="I13" s="37"/>
      <c r="J13" s="38"/>
      <c r="K13" s="36"/>
      <c r="L13" s="34"/>
      <c r="M13" s="38"/>
      <c r="N13" s="36"/>
      <c r="P13" s="56">
        <v>0</v>
      </c>
    </row>
    <row r="14" spans="1:16" s="55" customFormat="1" ht="30.75" customHeight="1">
      <c r="A14" s="61" t="s">
        <v>7</v>
      </c>
      <c r="B14" s="33"/>
      <c r="C14" s="34">
        <v>192000</v>
      </c>
      <c r="D14" s="35">
        <v>3</v>
      </c>
      <c r="E14" s="36">
        <f>C14/P14*D14</f>
        <v>48000</v>
      </c>
      <c r="F14" s="34">
        <v>192000</v>
      </c>
      <c r="G14" s="35">
        <v>9</v>
      </c>
      <c r="H14" s="36">
        <f>F14/P14*G14</f>
        <v>144000</v>
      </c>
      <c r="I14" s="37"/>
      <c r="J14" s="38"/>
      <c r="K14" s="36"/>
      <c r="L14" s="34"/>
      <c r="M14" s="38"/>
      <c r="N14" s="36"/>
      <c r="P14" s="56">
        <v>12</v>
      </c>
    </row>
    <row r="15" spans="1:16" s="55" customFormat="1" ht="15.75">
      <c r="A15" s="61" t="s">
        <v>8</v>
      </c>
      <c r="B15" s="27"/>
      <c r="C15" s="34"/>
      <c r="D15" s="35">
        <v>0</v>
      </c>
      <c r="E15" s="36">
        <f>C15/P15*D15</f>
        <v>0</v>
      </c>
      <c r="F15" s="37"/>
      <c r="G15" s="35">
        <v>0</v>
      </c>
      <c r="H15" s="36">
        <f>F15/P15*G15</f>
        <v>0</v>
      </c>
      <c r="I15" s="37">
        <v>10610310.879999999</v>
      </c>
      <c r="J15" s="38">
        <v>6</v>
      </c>
      <c r="K15" s="36">
        <f>I15/P15*J15</f>
        <v>530515.54399999999</v>
      </c>
      <c r="L15" s="37">
        <v>10610310.879999999</v>
      </c>
      <c r="M15" s="38">
        <v>12</v>
      </c>
      <c r="N15" s="36">
        <f t="shared" ref="N15:N16" si="3">L15/P15*M15</f>
        <v>1061031.088</v>
      </c>
      <c r="P15" s="56">
        <v>120</v>
      </c>
    </row>
    <row r="16" spans="1:16" s="55" customFormat="1" ht="15.75">
      <c r="A16" s="61" t="s">
        <v>9</v>
      </c>
      <c r="B16" s="27"/>
      <c r="C16" s="34"/>
      <c r="D16" s="35">
        <v>0</v>
      </c>
      <c r="E16" s="36">
        <f>C16/P16*D16</f>
        <v>0</v>
      </c>
      <c r="F16" s="37">
        <v>3930215.6</v>
      </c>
      <c r="G16" s="35">
        <v>6</v>
      </c>
      <c r="H16" s="36">
        <f>F16/P16*G16</f>
        <v>393021.56000000006</v>
      </c>
      <c r="I16" s="37">
        <v>3930215.6</v>
      </c>
      <c r="J16" s="38">
        <v>12</v>
      </c>
      <c r="K16" s="36">
        <f>I16/P16*J16</f>
        <v>786043.12000000011</v>
      </c>
      <c r="L16" s="37">
        <v>3930215.6</v>
      </c>
      <c r="M16" s="38">
        <v>12</v>
      </c>
      <c r="N16" s="36">
        <f t="shared" si="3"/>
        <v>786043.12000000011</v>
      </c>
      <c r="P16" s="56">
        <v>60</v>
      </c>
    </row>
    <row r="17" spans="1:16" s="55" customFormat="1" ht="15.75">
      <c r="A17" s="59" t="s">
        <v>10</v>
      </c>
      <c r="B17" s="27"/>
      <c r="C17" s="34">
        <f>SUM(C8:C16)</f>
        <v>13210824.512</v>
      </c>
      <c r="D17" s="35"/>
      <c r="E17" s="36">
        <f>SUM(E8:E16)</f>
        <v>731429.49447619054</v>
      </c>
      <c r="F17" s="37">
        <f>SUM(F8:F16)</f>
        <v>269904879.06120801</v>
      </c>
      <c r="G17" s="35"/>
      <c r="H17" s="36">
        <f>SUM(H8:H16)</f>
        <v>2900421.8933333335</v>
      </c>
      <c r="I17" s="37">
        <f>SUM(I8:I16)</f>
        <v>99752675.24451071</v>
      </c>
      <c r="J17" s="38"/>
      <c r="K17" s="36">
        <f>SUM(K8:K16)</f>
        <v>3679958.9973333338</v>
      </c>
      <c r="L17" s="34">
        <f>SUM(L8:L16)</f>
        <v>47650038.552372478</v>
      </c>
      <c r="M17" s="38"/>
      <c r="N17" s="36">
        <f>SUM(N8:N16)</f>
        <v>3720924.4580000001</v>
      </c>
      <c r="P17" s="56"/>
    </row>
    <row r="18" spans="1:16" s="57" customFormat="1" ht="16.5" thickBot="1">
      <c r="A18" s="60" t="s">
        <v>11</v>
      </c>
      <c r="B18" s="39" t="e">
        <f>#REF!-E18</f>
        <v>#REF!</v>
      </c>
      <c r="C18" s="40">
        <v>13.210824512</v>
      </c>
      <c r="D18" s="41"/>
      <c r="E18" s="42">
        <f>E17/1000000</f>
        <v>0.73142949447619054</v>
      </c>
      <c r="F18" s="43">
        <v>259.78627806120795</v>
      </c>
      <c r="G18" s="41"/>
      <c r="H18" s="42">
        <f>H17/1000000</f>
        <v>2.9004218933333337</v>
      </c>
      <c r="I18" s="43">
        <v>85.89585864451071</v>
      </c>
      <c r="J18" s="44"/>
      <c r="K18" s="42">
        <f>K17/1000000</f>
        <v>3.6799589973333338</v>
      </c>
      <c r="L18" s="40">
        <v>23.18291107237248</v>
      </c>
      <c r="M18" s="44"/>
      <c r="N18" s="45">
        <f>N17/1000000</f>
        <v>3.7209244580000003</v>
      </c>
      <c r="P18" s="58"/>
    </row>
    <row r="19" spans="1:16" s="4" customFormat="1" ht="16.5" thickBot="1">
      <c r="A19" s="46"/>
      <c r="B19" s="47"/>
      <c r="C19" s="47"/>
      <c r="D19" s="48"/>
      <c r="E19" s="47"/>
      <c r="F19" s="47"/>
      <c r="G19" s="48"/>
      <c r="H19" s="47"/>
      <c r="I19" s="47"/>
      <c r="J19" s="48"/>
      <c r="K19" s="47"/>
      <c r="L19" s="47"/>
      <c r="M19" s="48"/>
      <c r="N19" s="49"/>
      <c r="P19" s="10"/>
    </row>
    <row r="20" spans="1:16" s="4" customFormat="1" ht="16.5" thickBot="1">
      <c r="A20" s="73" t="s">
        <v>27</v>
      </c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5"/>
      <c r="P20" s="10"/>
    </row>
    <row r="21" spans="1:16" s="4" customFormat="1" ht="63">
      <c r="A21" s="67" t="s">
        <v>16</v>
      </c>
      <c r="B21" s="68"/>
      <c r="C21" s="69"/>
      <c r="D21" s="70"/>
      <c r="E21" s="71">
        <f>162000-67500</f>
        <v>94500</v>
      </c>
      <c r="F21" s="69"/>
      <c r="G21" s="70"/>
      <c r="H21" s="69">
        <v>0</v>
      </c>
      <c r="I21" s="69"/>
      <c r="J21" s="70"/>
      <c r="K21" s="69">
        <v>0</v>
      </c>
      <c r="L21" s="69"/>
      <c r="M21" s="69"/>
      <c r="N21" s="72">
        <v>0</v>
      </c>
      <c r="P21" s="10"/>
    </row>
    <row r="22" spans="1:16" s="4" customFormat="1" ht="31.5">
      <c r="A22" s="62" t="s">
        <v>17</v>
      </c>
      <c r="B22" s="65"/>
      <c r="C22" s="53"/>
      <c r="D22" s="66"/>
      <c r="E22" s="50">
        <v>39453.599999999999</v>
      </c>
      <c r="F22" s="53"/>
      <c r="G22" s="66"/>
      <c r="H22" s="50">
        <v>39453.599999999999</v>
      </c>
      <c r="I22" s="53"/>
      <c r="J22" s="66"/>
      <c r="K22" s="50">
        <v>39453.599999999999</v>
      </c>
      <c r="L22" s="53"/>
      <c r="M22" s="53"/>
      <c r="N22" s="51">
        <v>6575.6</v>
      </c>
      <c r="P22" s="10"/>
    </row>
    <row r="23" spans="1:16" s="4" customFormat="1" ht="25.5">
      <c r="A23" s="63" t="s">
        <v>18</v>
      </c>
      <c r="B23" s="65"/>
      <c r="C23" s="53"/>
      <c r="D23" s="66"/>
      <c r="E23" s="50">
        <v>69078.2</v>
      </c>
      <c r="F23" s="53"/>
      <c r="G23" s="66"/>
      <c r="H23" s="50">
        <v>69078.2</v>
      </c>
      <c r="I23" s="53"/>
      <c r="J23" s="66"/>
      <c r="K23" s="50">
        <v>69078.2</v>
      </c>
      <c r="L23" s="53"/>
      <c r="M23" s="53"/>
      <c r="N23" s="51">
        <v>3453.91</v>
      </c>
      <c r="P23" s="10"/>
    </row>
    <row r="24" spans="1:16" s="4" customFormat="1" ht="42" customHeight="1">
      <c r="A24" s="63" t="s">
        <v>19</v>
      </c>
      <c r="B24" s="65"/>
      <c r="C24" s="53"/>
      <c r="D24" s="66"/>
      <c r="E24" s="50">
        <v>39330.199999999997</v>
      </c>
      <c r="F24" s="53"/>
      <c r="G24" s="66"/>
      <c r="H24" s="50">
        <v>39330.199999999997</v>
      </c>
      <c r="I24" s="53"/>
      <c r="J24" s="66"/>
      <c r="K24" s="50">
        <v>39330.199999999997</v>
      </c>
      <c r="L24" s="53"/>
      <c r="M24" s="53"/>
      <c r="N24" s="51">
        <v>9832.5499999999993</v>
      </c>
      <c r="P24" s="10"/>
    </row>
    <row r="25" spans="1:16" s="4" customFormat="1" ht="38.25">
      <c r="A25" s="63" t="s">
        <v>20</v>
      </c>
      <c r="B25" s="65"/>
      <c r="C25" s="53"/>
      <c r="D25" s="66"/>
      <c r="E25" s="50">
        <v>54280.44</v>
      </c>
      <c r="F25" s="53"/>
      <c r="G25" s="66"/>
      <c r="H25" s="50">
        <v>54280.44</v>
      </c>
      <c r="I25" s="53"/>
      <c r="J25" s="66"/>
      <c r="K25" s="50">
        <v>54280.44</v>
      </c>
      <c r="L25" s="53"/>
      <c r="M25" s="53"/>
      <c r="N25" s="51">
        <v>22616.85</v>
      </c>
      <c r="P25" s="10"/>
    </row>
    <row r="26" spans="1:16" s="4" customFormat="1" ht="15.75">
      <c r="A26" s="64" t="s">
        <v>10</v>
      </c>
      <c r="B26" s="47"/>
      <c r="C26" s="53"/>
      <c r="D26" s="66"/>
      <c r="E26" s="53">
        <f>SUM(E21:E25)</f>
        <v>296642.44</v>
      </c>
      <c r="F26" s="53"/>
      <c r="G26" s="66"/>
      <c r="H26" s="53">
        <f>SUM(H21:H25)</f>
        <v>202142.44</v>
      </c>
      <c r="I26" s="53"/>
      <c r="J26" s="66"/>
      <c r="K26" s="53">
        <f>SUM(K21:K25)</f>
        <v>202142.44</v>
      </c>
      <c r="L26" s="53"/>
      <c r="M26" s="53"/>
      <c r="N26" s="54">
        <f>SUM(N21:N25)</f>
        <v>42478.909999999996</v>
      </c>
      <c r="P26" s="10"/>
    </row>
    <row r="27" spans="1:16" s="4" customFormat="1" ht="16.5" thickBot="1">
      <c r="A27" s="76" t="s">
        <v>11</v>
      </c>
      <c r="B27" s="47"/>
      <c r="C27" s="77"/>
      <c r="D27" s="78"/>
      <c r="E27" s="77">
        <f>E26/1000000</f>
        <v>0.29664244000000001</v>
      </c>
      <c r="F27" s="77"/>
      <c r="G27" s="78"/>
      <c r="H27" s="77">
        <f>H26/1000000</f>
        <v>0.20214244000000001</v>
      </c>
      <c r="I27" s="77"/>
      <c r="J27" s="78"/>
      <c r="K27" s="77">
        <f>K26/1000000</f>
        <v>0.20214244000000001</v>
      </c>
      <c r="L27" s="77"/>
      <c r="M27" s="77"/>
      <c r="N27" s="79">
        <f>N26/1000000</f>
        <v>4.2478909999999995E-2</v>
      </c>
      <c r="P27" s="10"/>
    </row>
    <row r="28" spans="1:16" s="4" customFormat="1" ht="15.75">
      <c r="A28" s="80"/>
      <c r="B28" s="69"/>
      <c r="C28" s="69"/>
      <c r="D28" s="70"/>
      <c r="E28" s="69"/>
      <c r="F28" s="69"/>
      <c r="G28" s="70"/>
      <c r="H28" s="69"/>
      <c r="I28" s="69"/>
      <c r="J28" s="70"/>
      <c r="K28" s="81"/>
      <c r="L28" s="69"/>
      <c r="M28" s="69"/>
      <c r="N28" s="82"/>
      <c r="P28" s="10"/>
    </row>
    <row r="29" spans="1:16" s="4" customFormat="1" ht="15.75">
      <c r="A29" s="83" t="s">
        <v>28</v>
      </c>
      <c r="B29" s="53"/>
      <c r="C29" s="53"/>
      <c r="D29" s="66"/>
      <c r="E29" s="53">
        <v>0</v>
      </c>
      <c r="F29" s="53"/>
      <c r="G29" s="66"/>
      <c r="H29" s="53">
        <v>0</v>
      </c>
      <c r="I29" s="53"/>
      <c r="J29" s="66"/>
      <c r="K29" s="53">
        <f>(F8+F9+F10)/84*12/1000000</f>
        <v>36.550866065886858</v>
      </c>
      <c r="L29" s="53"/>
      <c r="M29" s="53"/>
      <c r="N29" s="54">
        <f>(I8+I9+I10)/84*12/1000000</f>
        <v>10.755078252072961</v>
      </c>
      <c r="P29" s="10"/>
    </row>
    <row r="30" spans="1:16" s="4" customFormat="1" ht="15.75" customHeight="1">
      <c r="A30" s="83" t="s">
        <v>21</v>
      </c>
      <c r="B30" s="53"/>
      <c r="C30" s="53"/>
      <c r="D30" s="66"/>
      <c r="E30" s="53">
        <v>0</v>
      </c>
      <c r="F30" s="53"/>
      <c r="G30" s="66"/>
      <c r="H30" s="53">
        <f>(C8+C9+C10)/84*12/1000000</f>
        <v>0.37031764457142852</v>
      </c>
      <c r="I30" s="53"/>
      <c r="J30" s="66"/>
      <c r="K30" s="53">
        <f>H30</f>
        <v>0.37031764457142852</v>
      </c>
      <c r="L30" s="53"/>
      <c r="M30" s="53"/>
      <c r="N30" s="54">
        <f>K29+K30</f>
        <v>36.921183710458287</v>
      </c>
      <c r="P30" s="10"/>
    </row>
    <row r="31" spans="1:16" s="7" customFormat="1" ht="15.75" customHeight="1">
      <c r="A31" s="52"/>
      <c r="B31" s="53"/>
      <c r="C31" s="53"/>
      <c r="D31" s="66"/>
      <c r="E31" s="53"/>
      <c r="F31" s="53"/>
      <c r="G31" s="66"/>
      <c r="H31" s="53"/>
      <c r="I31" s="53"/>
      <c r="J31" s="66"/>
      <c r="K31" s="53"/>
      <c r="L31" s="53"/>
      <c r="M31" s="53"/>
      <c r="N31" s="54"/>
      <c r="P31" s="11"/>
    </row>
    <row r="32" spans="1:16" s="6" customFormat="1" ht="16.5" thickBot="1">
      <c r="A32" s="84" t="s">
        <v>30</v>
      </c>
      <c r="B32" s="85"/>
      <c r="C32" s="85"/>
      <c r="D32" s="86"/>
      <c r="E32" s="85">
        <f>E18+E27</f>
        <v>1.0280719344761906</v>
      </c>
      <c r="F32" s="85"/>
      <c r="G32" s="86"/>
      <c r="H32" s="85">
        <f>H18+H27+H29+H30</f>
        <v>3.4728819779047622</v>
      </c>
      <c r="I32" s="85"/>
      <c r="J32" s="86"/>
      <c r="K32" s="85">
        <f>K18+K27+K29+K30</f>
        <v>40.80328514779162</v>
      </c>
      <c r="L32" s="85"/>
      <c r="M32" s="85"/>
      <c r="N32" s="87">
        <f>N18+N27+N29+N30</f>
        <v>51.439665330531248</v>
      </c>
      <c r="P32" s="12"/>
    </row>
    <row r="33" spans="1:16" s="4" customFormat="1">
      <c r="A33" s="5"/>
      <c r="B33" s="2"/>
      <c r="C33" s="2"/>
      <c r="D33" s="3"/>
      <c r="E33" s="2"/>
      <c r="F33" s="2"/>
      <c r="G33" s="3"/>
      <c r="H33" s="2"/>
      <c r="I33" s="2"/>
      <c r="J33" s="3"/>
      <c r="K33" s="2"/>
      <c r="L33" s="2"/>
      <c r="M33" s="2"/>
      <c r="N33" s="2"/>
      <c r="P33" s="10"/>
    </row>
    <row r="34" spans="1:16" s="14" customFormat="1" ht="18.75">
      <c r="A34" s="13" t="s">
        <v>29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P34" s="15"/>
    </row>
    <row r="35" spans="1:16" s="16" customFormat="1" ht="18.75">
      <c r="P35" s="17"/>
    </row>
    <row r="36" spans="1:16" s="16" customFormat="1" ht="18.75">
      <c r="P36" s="17"/>
    </row>
    <row r="37" spans="1:16" s="16" customFormat="1" ht="18.75">
      <c r="C37" s="16" t="s">
        <v>24</v>
      </c>
      <c r="P37" s="17"/>
    </row>
    <row r="38" spans="1:16" s="16" customFormat="1" ht="18.75">
      <c r="C38" s="16" t="s">
        <v>25</v>
      </c>
      <c r="K38" s="16" t="s">
        <v>26</v>
      </c>
      <c r="P38" s="17"/>
    </row>
    <row r="39" spans="1:16" s="16" customFormat="1" ht="18.75">
      <c r="P39" s="17"/>
    </row>
  </sheetData>
  <mergeCells count="8">
    <mergeCell ref="A20:N20"/>
    <mergeCell ref="A4:N4"/>
    <mergeCell ref="A34:N34"/>
    <mergeCell ref="A3:N3"/>
    <mergeCell ref="C6:E6"/>
    <mergeCell ref="F6:H6"/>
    <mergeCell ref="I6:K6"/>
    <mergeCell ref="L6:N6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2024-07-30T09:51:32Z</cp:lastPrinted>
  <dcterms:created xsi:type="dcterms:W3CDTF">2024-07-29T11:25:39Z</dcterms:created>
  <dcterms:modified xsi:type="dcterms:W3CDTF">2024-07-30T09:51:33Z</dcterms:modified>
</cp:coreProperties>
</file>